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24" windowWidth="14352" windowHeight="8052"/>
  </bookViews>
  <sheets>
    <sheet name=" накладные " sheetId="2" r:id="rId1"/>
    <sheet name="ведомость" sheetId="1" r:id="rId2"/>
    <sheet name=" наклад НК" sheetId="46" r:id="rId3"/>
    <sheet name="ведомостьНК" sheetId="45" r:id="rId4"/>
  </sheets>
  <externalReferences>
    <externalReference r:id="rId5"/>
  </externalReferences>
  <calcPr calcId="144525"/>
</workbook>
</file>

<file path=xl/calcChain.xml><?xml version="1.0" encoding="utf-8"?>
<calcChain xmlns="http://schemas.openxmlformats.org/spreadsheetml/2006/main">
  <c r="N19" i="2" l="1"/>
  <c r="N18" i="46"/>
  <c r="G14" i="1" l="1"/>
  <c r="K17" i="2" l="1"/>
  <c r="M21" i="1"/>
  <c r="Q13" i="45" l="1"/>
  <c r="B5" i="2" l="1"/>
  <c r="B4" i="2"/>
  <c r="L21" i="2"/>
  <c r="I5" i="2"/>
  <c r="E2" i="2"/>
  <c r="R2" i="1"/>
  <c r="E2" i="46"/>
  <c r="K16" i="46" l="1"/>
  <c r="K15" i="46"/>
  <c r="K14" i="46"/>
  <c r="K13" i="46"/>
  <c r="K12" i="46"/>
  <c r="K11" i="46"/>
  <c r="L18" i="2" l="1"/>
  <c r="B12" i="45" l="1"/>
  <c r="D15" i="46" s="1"/>
  <c r="F9" i="2" l="1"/>
  <c r="I7" i="45" l="1"/>
  <c r="I9" i="45"/>
  <c r="I11" i="45"/>
  <c r="I13" i="45"/>
  <c r="I15" i="45"/>
  <c r="I6" i="45"/>
  <c r="I8" i="45"/>
  <c r="I10" i="45"/>
  <c r="I12" i="45"/>
  <c r="I14" i="45"/>
  <c r="D35" i="2" l="1"/>
  <c r="D36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8" i="2"/>
  <c r="L36" i="2"/>
  <c r="M36" i="2" s="1"/>
  <c r="L35" i="2"/>
  <c r="M35" i="2" s="1"/>
  <c r="L34" i="2"/>
  <c r="M34" i="2" s="1"/>
  <c r="B7" i="1"/>
  <c r="D10" i="2" s="1"/>
  <c r="B8" i="1"/>
  <c r="D11" i="2" s="1"/>
  <c r="B9" i="1"/>
  <c r="D12" i="2" s="1"/>
  <c r="B10" i="1"/>
  <c r="D13" i="2" s="1"/>
  <c r="B11" i="1"/>
  <c r="D14" i="2" s="1"/>
  <c r="B12" i="1"/>
  <c r="D15" i="2" s="1"/>
  <c r="B13" i="1"/>
  <c r="D16" i="2" s="1"/>
  <c r="B14" i="1"/>
  <c r="D17" i="2" s="1"/>
  <c r="B15" i="1"/>
  <c r="D18" i="2" s="1"/>
  <c r="B16" i="1"/>
  <c r="D19" i="2" s="1"/>
  <c r="B17" i="1"/>
  <c r="D20" i="2" s="1"/>
  <c r="B18" i="1"/>
  <c r="D21" i="2" s="1"/>
  <c r="B19" i="1"/>
  <c r="D22" i="2" s="1"/>
  <c r="B20" i="1"/>
  <c r="D23" i="2" s="1"/>
  <c r="B21" i="1"/>
  <c r="D24" i="2" s="1"/>
  <c r="B22" i="1"/>
  <c r="D25" i="2" s="1"/>
  <c r="B23" i="1"/>
  <c r="D26" i="2" s="1"/>
  <c r="B24" i="1"/>
  <c r="D27" i="2" s="1"/>
  <c r="B25" i="1"/>
  <c r="D28" i="2" s="1"/>
  <c r="B26" i="1"/>
  <c r="D29" i="2" s="1"/>
  <c r="B27" i="1"/>
  <c r="D30" i="2" s="1"/>
  <c r="B28" i="1"/>
  <c r="D31" i="2" s="1"/>
  <c r="B29" i="1"/>
  <c r="D32" i="2" s="1"/>
  <c r="B30" i="1"/>
  <c r="D33" i="2" s="1"/>
  <c r="B31" i="1"/>
  <c r="D34" i="2" s="1"/>
  <c r="B32" i="1"/>
  <c r="B33" i="1"/>
  <c r="B34" i="1"/>
  <c r="L34" i="46"/>
  <c r="M34" i="46" s="1"/>
  <c r="D28" i="46"/>
  <c r="D29" i="46"/>
  <c r="D30" i="46"/>
  <c r="D31" i="46"/>
  <c r="D32" i="46"/>
  <c r="D33" i="46"/>
  <c r="D34" i="46"/>
  <c r="D35" i="46"/>
  <c r="B9" i="46"/>
  <c r="B10" i="46"/>
  <c r="B11" i="46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32" i="46"/>
  <c r="B33" i="46"/>
  <c r="B34" i="46"/>
  <c r="B35" i="46"/>
  <c r="B8" i="46"/>
  <c r="B7" i="45"/>
  <c r="D10" i="46" s="1"/>
  <c r="B8" i="45"/>
  <c r="D11" i="46" s="1"/>
  <c r="B9" i="45"/>
  <c r="D12" i="46" s="1"/>
  <c r="B10" i="45"/>
  <c r="D13" i="46" s="1"/>
  <c r="B11" i="45"/>
  <c r="D14" i="46" s="1"/>
  <c r="B13" i="45"/>
  <c r="D16" i="46" s="1"/>
  <c r="B14" i="45"/>
  <c r="D17" i="46" s="1"/>
  <c r="B15" i="45"/>
  <c r="D18" i="46" s="1"/>
  <c r="B16" i="45"/>
  <c r="D19" i="46" s="1"/>
  <c r="B17" i="45"/>
  <c r="D20" i="46" s="1"/>
  <c r="B18" i="45"/>
  <c r="D21" i="46" s="1"/>
  <c r="B19" i="45"/>
  <c r="D22" i="46" s="1"/>
  <c r="B20" i="45"/>
  <c r="D23" i="46" s="1"/>
  <c r="B21" i="45"/>
  <c r="D24" i="46" s="1"/>
  <c r="B22" i="45"/>
  <c r="D25" i="46" s="1"/>
  <c r="B23" i="45"/>
  <c r="D26" i="46" s="1"/>
  <c r="B24" i="45"/>
  <c r="D27" i="46" s="1"/>
  <c r="B25" i="45"/>
  <c r="B26" i="45"/>
  <c r="B27" i="45"/>
  <c r="B28" i="45"/>
  <c r="B29" i="45"/>
  <c r="B30" i="45"/>
  <c r="B31" i="45"/>
  <c r="B32" i="45"/>
  <c r="B33" i="45"/>
  <c r="B34" i="45"/>
  <c r="B6" i="45"/>
  <c r="D9" i="46" s="1"/>
  <c r="B5" i="45"/>
  <c r="D8" i="46" s="1"/>
  <c r="K7" i="1" l="1"/>
  <c r="K9" i="1"/>
  <c r="K11" i="1"/>
  <c r="K13" i="1"/>
  <c r="K15" i="1"/>
  <c r="K17" i="1"/>
  <c r="K19" i="1"/>
  <c r="K6" i="1"/>
  <c r="K8" i="1"/>
  <c r="K10" i="1"/>
  <c r="K12" i="1"/>
  <c r="K14" i="1"/>
  <c r="K16" i="1"/>
  <c r="K18" i="1"/>
  <c r="K21" i="1"/>
  <c r="K23" i="1"/>
  <c r="K20" i="1"/>
  <c r="K22" i="1"/>
  <c r="K24" i="1"/>
  <c r="L31" i="2"/>
  <c r="M31" i="2" s="1"/>
  <c r="L30" i="2"/>
  <c r="M30" i="2" s="1"/>
  <c r="B5" i="1"/>
  <c r="D8" i="2" s="1"/>
  <c r="L35" i="46"/>
  <c r="M35" i="46" s="1"/>
  <c r="F35" i="46"/>
  <c r="G35" i="46"/>
  <c r="C35" i="46"/>
  <c r="F34" i="46"/>
  <c r="G34" i="46"/>
  <c r="C34" i="46"/>
  <c r="F33" i="46"/>
  <c r="G33" i="46"/>
  <c r="C33" i="46"/>
  <c r="F32" i="46"/>
  <c r="G32" i="46"/>
  <c r="F31" i="46"/>
  <c r="G31" i="46"/>
  <c r="F30" i="46"/>
  <c r="G30" i="46"/>
  <c r="F29" i="46"/>
  <c r="G29" i="46"/>
  <c r="F28" i="46"/>
  <c r="G28" i="46"/>
  <c r="F27" i="46"/>
  <c r="G27" i="46"/>
  <c r="F26" i="46"/>
  <c r="G26" i="46"/>
  <c r="F25" i="46"/>
  <c r="G25" i="46"/>
  <c r="F24" i="46"/>
  <c r="G24" i="46"/>
  <c r="F23" i="46"/>
  <c r="G23" i="46"/>
  <c r="F22" i="46"/>
  <c r="G22" i="46"/>
  <c r="F21" i="46"/>
  <c r="G21" i="46"/>
  <c r="F20" i="46"/>
  <c r="G20" i="46"/>
  <c r="F19" i="46"/>
  <c r="G19" i="46"/>
  <c r="L18" i="46"/>
  <c r="M37" i="46" s="1"/>
  <c r="F18" i="46"/>
  <c r="G18" i="46"/>
  <c r="K17" i="46"/>
  <c r="G17" i="46"/>
  <c r="F17" i="46"/>
  <c r="G16" i="46"/>
  <c r="F16" i="46"/>
  <c r="G15" i="46"/>
  <c r="F15" i="46"/>
  <c r="G14" i="46"/>
  <c r="F14" i="46"/>
  <c r="G13" i="46"/>
  <c r="F13" i="46"/>
  <c r="G12" i="46"/>
  <c r="F12" i="46"/>
  <c r="G11" i="46"/>
  <c r="F11" i="46"/>
  <c r="G10" i="46"/>
  <c r="F10" i="46"/>
  <c r="G9" i="46"/>
  <c r="F9" i="46"/>
  <c r="G8" i="46"/>
  <c r="F8" i="46"/>
  <c r="C8" i="46"/>
  <c r="M2" i="46"/>
  <c r="A2" i="46"/>
  <c r="E1" i="46"/>
  <c r="K37" i="46" s="1"/>
  <c r="B1" i="46"/>
  <c r="Q35" i="45"/>
  <c r="O35" i="45"/>
  <c r="G35" i="45"/>
  <c r="E35" i="45"/>
  <c r="C35" i="45"/>
  <c r="B35" i="45"/>
  <c r="Q34" i="45"/>
  <c r="O34" i="45"/>
  <c r="G34" i="45"/>
  <c r="E34" i="45"/>
  <c r="C34" i="45"/>
  <c r="Q33" i="45"/>
  <c r="O33" i="45"/>
  <c r="G33" i="45"/>
  <c r="E33" i="45"/>
  <c r="C33" i="45"/>
  <c r="Q32" i="45"/>
  <c r="O32" i="45"/>
  <c r="G32" i="45"/>
  <c r="E32" i="45"/>
  <c r="C32" i="45"/>
  <c r="Q31" i="45"/>
  <c r="O31" i="45"/>
  <c r="G31" i="45"/>
  <c r="E31" i="45"/>
  <c r="C31" i="45"/>
  <c r="Q30" i="45"/>
  <c r="O30" i="45"/>
  <c r="G30" i="45"/>
  <c r="E30" i="45"/>
  <c r="C30" i="45"/>
  <c r="Q29" i="45"/>
  <c r="O29" i="45"/>
  <c r="G29" i="45"/>
  <c r="E29" i="45"/>
  <c r="C29" i="45"/>
  <c r="Q28" i="45"/>
  <c r="O28" i="45"/>
  <c r="G28" i="45"/>
  <c r="E28" i="45"/>
  <c r="C28" i="45"/>
  <c r="Q27" i="45"/>
  <c r="O27" i="45"/>
  <c r="G27" i="45"/>
  <c r="E27" i="45"/>
  <c r="C27" i="45"/>
  <c r="Q26" i="45"/>
  <c r="O26" i="45"/>
  <c r="G26" i="45"/>
  <c r="E26" i="45"/>
  <c r="C26" i="45"/>
  <c r="Q25" i="45"/>
  <c r="O25" i="45"/>
  <c r="G25" i="45"/>
  <c r="E25" i="45"/>
  <c r="C25" i="45"/>
  <c r="Q24" i="45"/>
  <c r="O24" i="45"/>
  <c r="G24" i="45"/>
  <c r="E24" i="45"/>
  <c r="C24" i="45"/>
  <c r="Q23" i="45"/>
  <c r="O23" i="45"/>
  <c r="G23" i="45"/>
  <c r="E23" i="45"/>
  <c r="C23" i="45"/>
  <c r="Q22" i="45"/>
  <c r="O22" i="45"/>
  <c r="G22" i="45"/>
  <c r="E22" i="45"/>
  <c r="C22" i="45"/>
  <c r="Q21" i="45"/>
  <c r="O21" i="45"/>
  <c r="G21" i="45"/>
  <c r="E21" i="45"/>
  <c r="C21" i="45"/>
  <c r="Q20" i="45"/>
  <c r="O20" i="45"/>
  <c r="G20" i="45"/>
  <c r="E20" i="45"/>
  <c r="C20" i="45"/>
  <c r="Q19" i="45"/>
  <c r="O19" i="45"/>
  <c r="G19" i="45"/>
  <c r="E19" i="45"/>
  <c r="C19" i="45"/>
  <c r="Q18" i="45"/>
  <c r="O18" i="45"/>
  <c r="G18" i="45"/>
  <c r="E18" i="45"/>
  <c r="C18" i="45"/>
  <c r="Q17" i="45"/>
  <c r="O17" i="45"/>
  <c r="G17" i="45"/>
  <c r="E17" i="45"/>
  <c r="C17" i="45"/>
  <c r="Q16" i="45"/>
  <c r="O16" i="45"/>
  <c r="G16" i="45"/>
  <c r="E16" i="45"/>
  <c r="C16" i="45"/>
  <c r="Q15" i="45"/>
  <c r="O15" i="45"/>
  <c r="G15" i="45"/>
  <c r="E15" i="45"/>
  <c r="C15" i="45"/>
  <c r="Q14" i="45"/>
  <c r="O14" i="45"/>
  <c r="G14" i="45"/>
  <c r="E14" i="45"/>
  <c r="C14" i="45"/>
  <c r="O13" i="45"/>
  <c r="G13" i="45"/>
  <c r="E13" i="45"/>
  <c r="C13" i="45"/>
  <c r="Q12" i="45"/>
  <c r="O12" i="45"/>
  <c r="G12" i="45"/>
  <c r="E12" i="45"/>
  <c r="C12" i="45"/>
  <c r="Q11" i="45"/>
  <c r="O11" i="45"/>
  <c r="G11" i="45"/>
  <c r="E11" i="45"/>
  <c r="C11" i="45"/>
  <c r="Q10" i="45"/>
  <c r="O10" i="45"/>
  <c r="G10" i="45"/>
  <c r="E10" i="45"/>
  <c r="C10" i="45"/>
  <c r="Q9" i="45"/>
  <c r="O9" i="45"/>
  <c r="G9" i="45"/>
  <c r="E9" i="45"/>
  <c r="C9" i="45"/>
  <c r="Q8" i="45"/>
  <c r="O8" i="45"/>
  <c r="G8" i="45"/>
  <c r="E8" i="45"/>
  <c r="C8" i="45"/>
  <c r="Q7" i="45"/>
  <c r="O7" i="45"/>
  <c r="G7" i="45"/>
  <c r="E7" i="45"/>
  <c r="C7" i="45"/>
  <c r="S6" i="45"/>
  <c r="Q6" i="45"/>
  <c r="O6" i="45"/>
  <c r="G6" i="45"/>
  <c r="E6" i="45"/>
  <c r="C6" i="45"/>
  <c r="M35" i="45"/>
  <c r="K34" i="45"/>
  <c r="I35" i="45"/>
  <c r="R1" i="45"/>
  <c r="G36" i="46" l="1"/>
  <c r="N37" i="46" s="1"/>
  <c r="L7" i="46"/>
  <c r="K6" i="45"/>
  <c r="K7" i="45"/>
  <c r="M8" i="45"/>
  <c r="K9" i="45"/>
  <c r="M10" i="45"/>
  <c r="K11" i="45"/>
  <c r="M12" i="45"/>
  <c r="K13" i="45"/>
  <c r="M14" i="45"/>
  <c r="K15" i="45"/>
  <c r="I16" i="45"/>
  <c r="M16" i="45"/>
  <c r="K17" i="45"/>
  <c r="I18" i="45"/>
  <c r="M18" i="45"/>
  <c r="K19" i="45"/>
  <c r="I20" i="45"/>
  <c r="M20" i="45"/>
  <c r="K21" i="45"/>
  <c r="I22" i="45"/>
  <c r="M22" i="45"/>
  <c r="K23" i="45"/>
  <c r="I24" i="45"/>
  <c r="M24" i="45"/>
  <c r="K25" i="45"/>
  <c r="I26" i="45"/>
  <c r="M26" i="45"/>
  <c r="K27" i="45"/>
  <c r="I28" i="45"/>
  <c r="M28" i="45"/>
  <c r="K29" i="45"/>
  <c r="I30" i="45"/>
  <c r="M30" i="45"/>
  <c r="K31" i="45"/>
  <c r="I32" i="45"/>
  <c r="M32" i="45"/>
  <c r="K33" i="45"/>
  <c r="I34" i="45"/>
  <c r="M34" i="45"/>
  <c r="K35" i="45"/>
  <c r="M6" i="45"/>
  <c r="M7" i="45"/>
  <c r="K8" i="45"/>
  <c r="M9" i="45"/>
  <c r="K10" i="45"/>
  <c r="M11" i="45"/>
  <c r="K12" i="45"/>
  <c r="M13" i="45"/>
  <c r="K14" i="45"/>
  <c r="M15" i="45"/>
  <c r="K16" i="45"/>
  <c r="I17" i="45"/>
  <c r="M17" i="45"/>
  <c r="K18" i="45"/>
  <c r="I19" i="45"/>
  <c r="M19" i="45"/>
  <c r="K20" i="45"/>
  <c r="I21" i="45"/>
  <c r="M21" i="45"/>
  <c r="K22" i="45"/>
  <c r="I23" i="45"/>
  <c r="M23" i="45"/>
  <c r="K24" i="45"/>
  <c r="I25" i="45"/>
  <c r="M25" i="45"/>
  <c r="K26" i="45"/>
  <c r="I27" i="45"/>
  <c r="M27" i="45"/>
  <c r="K28" i="45"/>
  <c r="I29" i="45"/>
  <c r="M29" i="45"/>
  <c r="K30" i="45"/>
  <c r="I31" i="45"/>
  <c r="M31" i="45"/>
  <c r="K32" i="45"/>
  <c r="I33" i="45"/>
  <c r="M33" i="45"/>
  <c r="G30" i="2" l="1"/>
  <c r="G32" i="2"/>
  <c r="G34" i="2"/>
  <c r="B36" i="2"/>
  <c r="B6" i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1" i="2"/>
  <c r="G33" i="2"/>
  <c r="G35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G36" i="2"/>
  <c r="C6" i="1"/>
  <c r="C7" i="1"/>
  <c r="C8" i="1"/>
  <c r="C9" i="1"/>
  <c r="C12" i="2" s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8" i="46" s="1"/>
  <c r="C27" i="1"/>
  <c r="C29" i="46" s="1"/>
  <c r="C28" i="1"/>
  <c r="C30" i="46" s="1"/>
  <c r="C29" i="1"/>
  <c r="C31" i="46" s="1"/>
  <c r="C34" i="2"/>
  <c r="C35" i="2"/>
  <c r="C36" i="2"/>
  <c r="E1" i="2"/>
  <c r="R1" i="1"/>
  <c r="G8" i="2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G16" i="1"/>
  <c r="E17" i="1"/>
  <c r="G17" i="1"/>
  <c r="O17" i="1"/>
  <c r="E18" i="1"/>
  <c r="G18" i="1"/>
  <c r="O18" i="1"/>
  <c r="E19" i="1"/>
  <c r="G19" i="1"/>
  <c r="O19" i="1"/>
  <c r="E20" i="1"/>
  <c r="G20" i="1"/>
  <c r="O20" i="1"/>
  <c r="E21" i="1"/>
  <c r="G21" i="1"/>
  <c r="O21" i="1"/>
  <c r="E22" i="1"/>
  <c r="G22" i="1"/>
  <c r="O22" i="1"/>
  <c r="E23" i="1"/>
  <c r="G23" i="1"/>
  <c r="O23" i="1"/>
  <c r="E24" i="1"/>
  <c r="G24" i="1"/>
  <c r="O24" i="1"/>
  <c r="E25" i="1"/>
  <c r="G25" i="1"/>
  <c r="O25" i="1"/>
  <c r="E26" i="1"/>
  <c r="G26" i="1"/>
  <c r="O26" i="1"/>
  <c r="E27" i="1"/>
  <c r="G27" i="1"/>
  <c r="O27" i="1"/>
  <c r="E28" i="1"/>
  <c r="G28" i="1"/>
  <c r="O28" i="1"/>
  <c r="E29" i="1"/>
  <c r="G29" i="1"/>
  <c r="O29" i="1"/>
  <c r="C30" i="1"/>
  <c r="C32" i="46" s="1"/>
  <c r="E30" i="1"/>
  <c r="G30" i="1"/>
  <c r="O30" i="1"/>
  <c r="C31" i="1"/>
  <c r="E31" i="1"/>
  <c r="G31" i="1"/>
  <c r="O31" i="1"/>
  <c r="C32" i="1"/>
  <c r="E32" i="1"/>
  <c r="G32" i="1"/>
  <c r="O32" i="1"/>
  <c r="C33" i="1"/>
  <c r="E33" i="1"/>
  <c r="G33" i="1"/>
  <c r="O33" i="1"/>
  <c r="C34" i="1"/>
  <c r="E34" i="1"/>
  <c r="G34" i="1"/>
  <c r="O34" i="1"/>
  <c r="B35" i="1"/>
  <c r="C35" i="1"/>
  <c r="E35" i="1"/>
  <c r="G35" i="1"/>
  <c r="O35" i="1"/>
  <c r="K15" i="2"/>
  <c r="L19" i="2"/>
  <c r="E6" i="1"/>
  <c r="E7" i="1"/>
  <c r="E8" i="1"/>
  <c r="E9" i="1"/>
  <c r="E10" i="1"/>
  <c r="E11" i="1"/>
  <c r="E12" i="1"/>
  <c r="E13" i="1"/>
  <c r="E14" i="1"/>
  <c r="E15" i="1"/>
  <c r="E16" i="1"/>
  <c r="C8" i="2"/>
  <c r="Q30" i="1"/>
  <c r="Q31" i="1"/>
  <c r="Q32" i="1"/>
  <c r="Q33" i="1"/>
  <c r="Q34" i="1"/>
  <c r="Q35" i="1"/>
  <c r="S6" i="1"/>
  <c r="G6" i="1"/>
  <c r="G7" i="1"/>
  <c r="G8" i="1"/>
  <c r="G9" i="1"/>
  <c r="G10" i="1"/>
  <c r="G11" i="1"/>
  <c r="G12" i="1"/>
  <c r="G13" i="1"/>
  <c r="M19" i="1"/>
  <c r="I17" i="1"/>
  <c r="K18" i="2"/>
  <c r="F8" i="2"/>
  <c r="M2" i="2"/>
  <c r="A2" i="2"/>
  <c r="B1" i="2"/>
  <c r="O16" i="1"/>
  <c r="O15" i="1"/>
  <c r="G15" i="1"/>
  <c r="O14" i="1"/>
  <c r="O13" i="1"/>
  <c r="O12" i="1"/>
  <c r="O11" i="1"/>
  <c r="O10" i="1"/>
  <c r="O9" i="1"/>
  <c r="O8" i="1"/>
  <c r="O7" i="1"/>
  <c r="O6" i="1"/>
  <c r="I19" i="1"/>
  <c r="I23" i="1"/>
  <c r="I27" i="1"/>
  <c r="I31" i="1"/>
  <c r="I35" i="1"/>
  <c r="I20" i="1"/>
  <c r="I24" i="1"/>
  <c r="I28" i="1"/>
  <c r="I32" i="1"/>
  <c r="M17" i="1"/>
  <c r="M25" i="1"/>
  <c r="M33" i="1"/>
  <c r="M22" i="1"/>
  <c r="M28" i="1"/>
  <c r="M32" i="1"/>
  <c r="K26" i="1"/>
  <c r="K34" i="1"/>
  <c r="K31" i="1"/>
  <c r="M9" i="1"/>
  <c r="I7" i="1"/>
  <c r="I9" i="1"/>
  <c r="I11" i="1"/>
  <c r="I13" i="1"/>
  <c r="I15" i="1"/>
  <c r="I6" i="1"/>
  <c r="I8" i="1"/>
  <c r="I10" i="1"/>
  <c r="I12" i="1"/>
  <c r="I14" i="1"/>
  <c r="I16" i="1"/>
  <c r="M6" i="1"/>
  <c r="M7" i="1"/>
  <c r="M15" i="1"/>
  <c r="M10" i="1"/>
  <c r="M14" i="1"/>
  <c r="M24" i="1"/>
  <c r="M35" i="1"/>
  <c r="M27" i="1"/>
  <c r="I34" i="1"/>
  <c r="I30" i="1"/>
  <c r="I26" i="1"/>
  <c r="I22" i="1"/>
  <c r="I18" i="1"/>
  <c r="I33" i="1"/>
  <c r="I29" i="1"/>
  <c r="I25" i="1"/>
  <c r="I21" i="1"/>
  <c r="C33" i="2" l="1"/>
  <c r="C32" i="2"/>
  <c r="C31" i="2"/>
  <c r="C30" i="2"/>
  <c r="D9" i="2"/>
  <c r="G9" i="2" s="1"/>
  <c r="G37" i="2" s="1"/>
  <c r="C29" i="2"/>
  <c r="C28" i="2"/>
  <c r="C27" i="46"/>
  <c r="C26" i="2"/>
  <c r="C25" i="46"/>
  <c r="C24" i="2"/>
  <c r="C23" i="46"/>
  <c r="C22" i="2"/>
  <c r="C21" i="46"/>
  <c r="C20" i="2"/>
  <c r="C19" i="46"/>
  <c r="C18" i="2"/>
  <c r="C17" i="46"/>
  <c r="C16" i="2"/>
  <c r="C15" i="46"/>
  <c r="C14" i="2"/>
  <c r="C13" i="46"/>
  <c r="C10" i="2"/>
  <c r="C10" i="46"/>
  <c r="C27" i="2"/>
  <c r="C26" i="46"/>
  <c r="C25" i="2"/>
  <c r="C24" i="46"/>
  <c r="C23" i="2"/>
  <c r="C22" i="46"/>
  <c r="C21" i="2"/>
  <c r="C20" i="46"/>
  <c r="C19" i="2"/>
  <c r="C18" i="46"/>
  <c r="C17" i="2"/>
  <c r="C16" i="46"/>
  <c r="C15" i="2"/>
  <c r="C14" i="46"/>
  <c r="C12" i="46"/>
  <c r="C13" i="2"/>
  <c r="C11" i="2"/>
  <c r="C11" i="46"/>
  <c r="C9" i="2"/>
  <c r="C9" i="46"/>
  <c r="K35" i="1"/>
  <c r="K27" i="1"/>
  <c r="K30" i="1"/>
  <c r="L37" i="2"/>
  <c r="M37" i="2" s="1"/>
  <c r="K14" i="2"/>
  <c r="K13" i="2"/>
  <c r="K12" i="2"/>
  <c r="K11" i="2"/>
  <c r="M23" i="1"/>
  <c r="M31" i="1"/>
  <c r="M20" i="1"/>
  <c r="M16" i="1"/>
  <c r="M12" i="1"/>
  <c r="M8" i="1"/>
  <c r="M11" i="1"/>
  <c r="M13" i="1"/>
  <c r="K33" i="1"/>
  <c r="K29" i="1"/>
  <c r="K25" i="1"/>
  <c r="K32" i="1"/>
  <c r="K28" i="1"/>
  <c r="M34" i="1"/>
  <c r="M30" i="1"/>
  <c r="M26" i="1"/>
  <c r="M18" i="1"/>
  <c r="M29" i="1"/>
  <c r="L7" i="2"/>
  <c r="K38" i="2"/>
  <c r="M38" i="2" l="1"/>
  <c r="N38" i="2" s="1"/>
</calcChain>
</file>

<file path=xl/sharedStrings.xml><?xml version="1.0" encoding="utf-8"?>
<sst xmlns="http://schemas.openxmlformats.org/spreadsheetml/2006/main" count="128" uniqueCount="71">
  <si>
    <t>Наименование продуктов питания</t>
  </si>
  <si>
    <t>Итого</t>
  </si>
  <si>
    <t>на  1 порц</t>
  </si>
  <si>
    <t>хлеб</t>
  </si>
  <si>
    <t>кол- во порций/бух</t>
  </si>
  <si>
    <t>хлеб ржаной</t>
  </si>
  <si>
    <t>кг</t>
  </si>
  <si>
    <t>НАКЛАДНАЯ № _____________</t>
  </si>
  <si>
    <t>От кого</t>
  </si>
  <si>
    <t>Утверждаю</t>
  </si>
  <si>
    <t>Кому</t>
  </si>
  <si>
    <t>№ п/п</t>
  </si>
  <si>
    <t>Наименование</t>
  </si>
  <si>
    <t>ед. изм</t>
  </si>
  <si>
    <t>к-во</t>
  </si>
  <si>
    <t>цена приёмки</t>
  </si>
  <si>
    <t>цена реализ.</t>
  </si>
  <si>
    <t>сумма</t>
  </si>
  <si>
    <t>МКОУ СОШ с.Филиппово</t>
  </si>
  <si>
    <t>Наименование блюд</t>
  </si>
  <si>
    <t>Цена</t>
  </si>
  <si>
    <t>Выход</t>
  </si>
  <si>
    <t>Повар   ______________</t>
  </si>
  <si>
    <t>Калькулятор  __________</t>
  </si>
  <si>
    <t>II вариант меню (суп)</t>
  </si>
  <si>
    <t>III вариант меню (второе блюдо)</t>
  </si>
  <si>
    <t>сдал__________________принял____________________</t>
  </si>
  <si>
    <t>ед.изм</t>
  </si>
  <si>
    <t>1 кус хл</t>
  </si>
  <si>
    <t>2 кус хл</t>
  </si>
  <si>
    <t>суп</t>
  </si>
  <si>
    <t>итог</t>
  </si>
  <si>
    <t>соус красный</t>
  </si>
  <si>
    <t>-</t>
  </si>
  <si>
    <t>итого обед</t>
  </si>
  <si>
    <t>ванилин</t>
  </si>
  <si>
    <t>выпечка и напиток</t>
  </si>
  <si>
    <t>второе и салат</t>
  </si>
  <si>
    <t>НАКЛАДНАЯ № ________нач классы</t>
  </si>
  <si>
    <r>
      <t xml:space="preserve">Ведомость по расходу продуктов питания </t>
    </r>
    <r>
      <rPr>
        <u/>
        <sz val="16"/>
        <rFont val="Times New Roman"/>
        <family val="1"/>
        <charset val="204"/>
      </rPr>
      <t>для детей нач классов</t>
    </r>
    <r>
      <rPr>
        <sz val="12"/>
        <rFont val="Times New Roman"/>
        <family val="1"/>
        <charset val="204"/>
      </rPr>
      <t xml:space="preserve"> по складу столовой МКОУ СОШ с. Филиппово Кирово-Чепецкого района Кировской области. Материально ответственное лицо - Клипова Е.А.        </t>
    </r>
  </si>
  <si>
    <t xml:space="preserve">Ведомость по расходу продуктов питания по складу столовой МКОУ СОШ с. Филиппово Кирово-Чепецкого района Кировской области. Материально ответственное лицо - Клипова Е.А.        </t>
  </si>
  <si>
    <t>Клипова Е.А</t>
  </si>
  <si>
    <t>Сидорова С.В</t>
  </si>
  <si>
    <t>Директор школы_________О.Н.Лыскова</t>
  </si>
  <si>
    <t>Порубова А.Н</t>
  </si>
  <si>
    <t>на 1 порц</t>
  </si>
  <si>
    <t>Ккал</t>
  </si>
  <si>
    <t>ОБЕД</t>
  </si>
  <si>
    <t>Калькулятор _______________Порубова А.Н</t>
  </si>
  <si>
    <t>каша рисовая</t>
  </si>
  <si>
    <t>какао с молоком</t>
  </si>
  <si>
    <t>печенье</t>
  </si>
  <si>
    <t>хлеб пшеничный</t>
  </si>
  <si>
    <t>крупа рисовая</t>
  </si>
  <si>
    <t>молоко</t>
  </si>
  <si>
    <t>вода</t>
  </si>
  <si>
    <t>масло сливочное</t>
  </si>
  <si>
    <t>сахар</t>
  </si>
  <si>
    <t>соль</t>
  </si>
  <si>
    <t>какао</t>
  </si>
  <si>
    <t>Суп молочный с вермишелью</t>
  </si>
  <si>
    <t>рожки</t>
  </si>
  <si>
    <t>котлета говяжья</t>
  </si>
  <si>
    <t>соус красный основной</t>
  </si>
  <si>
    <t>вермишель</t>
  </si>
  <si>
    <t>говядина</t>
  </si>
  <si>
    <t>сухари панировочные</t>
  </si>
  <si>
    <t>мука</t>
  </si>
  <si>
    <t>паста томатная</t>
  </si>
  <si>
    <t>морковь</t>
  </si>
  <si>
    <t>лук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</si>
</sst>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0.000"/>
    <numFmt numFmtId="165" formatCode="0.00000"/>
    <numFmt numFmtId="166" formatCode="0.000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 tint="-4.9989318521683403E-2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 Cyr"/>
      <charset val="204"/>
    </font>
    <font>
      <sz val="8"/>
      <color rgb="FFFF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7"/>
      <name val="Arial Cyr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28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0" applyFont="1" applyAlignment="1">
      <alignment wrapText="1"/>
    </xf>
    <xf numFmtId="165" fontId="0" fillId="0" borderId="0" xfId="0" applyNumberFormat="1" applyBorder="1" applyAlignment="1">
      <alignment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Border="1"/>
    <xf numFmtId="14" fontId="1" fillId="0" borderId="0" xfId="0" applyNumberFormat="1" applyFont="1"/>
    <xf numFmtId="14" fontId="9" fillId="4" borderId="0" xfId="0" applyNumberFormat="1" applyFont="1" applyFill="1"/>
    <xf numFmtId="14" fontId="1" fillId="0" borderId="0" xfId="0" applyNumberFormat="1" applyFont="1" applyFill="1"/>
    <xf numFmtId="0" fontId="0" fillId="0" borderId="8" xfId="0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2" fillId="0" borderId="6" xfId="0" applyFont="1" applyFill="1" applyBorder="1"/>
    <xf numFmtId="0" fontId="7" fillId="4" borderId="1" xfId="0" applyFont="1" applyFill="1" applyBorder="1" applyAlignment="1">
      <alignment horizontal="center" vertic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10" fillId="0" borderId="0" xfId="0" applyFont="1" applyAlignment="1"/>
    <xf numFmtId="2" fontId="12" fillId="0" borderId="1" xfId="0" applyNumberFormat="1" applyFont="1" applyBorder="1"/>
    <xf numFmtId="2" fontId="0" fillId="0" borderId="1" xfId="0" applyNumberFormat="1" applyFill="1" applyBorder="1"/>
    <xf numFmtId="0" fontId="5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" fontId="0" fillId="4" borderId="1" xfId="0" applyNumberFormat="1" applyFill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2" fontId="0" fillId="0" borderId="6" xfId="0" applyNumberFormat="1" applyBorder="1"/>
    <xf numFmtId="4" fontId="0" fillId="0" borderId="0" xfId="0" applyNumberFormat="1"/>
    <xf numFmtId="0" fontId="8" fillId="0" borderId="0" xfId="0" applyFont="1" applyBorder="1"/>
    <xf numFmtId="0" fontId="7" fillId="4" borderId="0" xfId="0" applyFont="1" applyFill="1" applyBorder="1" applyAlignment="1">
      <alignment horizontal="center" vertical="center"/>
    </xf>
    <xf numFmtId="0" fontId="0" fillId="4" borderId="0" xfId="0" applyFill="1" applyBorder="1" applyAlignment="1"/>
    <xf numFmtId="0" fontId="0" fillId="0" borderId="0" xfId="0" applyBorder="1" applyAlignment="1"/>
    <xf numFmtId="2" fontId="0" fillId="0" borderId="0" xfId="0" applyNumberFormat="1" applyBorder="1" applyAlignment="1"/>
    <xf numFmtId="0" fontId="0" fillId="0" borderId="0" xfId="0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textRotation="90"/>
    </xf>
    <xf numFmtId="0" fontId="18" fillId="0" borderId="1" xfId="0" applyFont="1" applyFill="1" applyBorder="1" applyAlignment="1">
      <alignment horizontal="center" textRotation="90" wrapText="1"/>
    </xf>
    <xf numFmtId="0" fontId="18" fillId="2" borderId="1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vertical="center" textRotation="90" wrapText="1"/>
    </xf>
    <xf numFmtId="0" fontId="19" fillId="0" borderId="2" xfId="0" applyFont="1" applyBorder="1" applyAlignment="1">
      <alignment vertical="top" wrapText="1"/>
    </xf>
    <xf numFmtId="0" fontId="19" fillId="0" borderId="3" xfId="0" applyFont="1" applyBorder="1" applyAlignment="1">
      <alignment vertical="center" textRotation="90" wrapText="1"/>
    </xf>
    <xf numFmtId="0" fontId="19" fillId="0" borderId="1" xfId="0" applyFont="1" applyBorder="1" applyAlignment="1">
      <alignment vertical="center" textRotation="90" wrapText="1"/>
    </xf>
    <xf numFmtId="0" fontId="16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/>
    <xf numFmtId="0" fontId="18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164" fontId="18" fillId="3" borderId="1" xfId="0" applyNumberFormat="1" applyFont="1" applyFill="1" applyBorder="1"/>
    <xf numFmtId="0" fontId="18" fillId="3" borderId="1" xfId="0" applyFont="1" applyFill="1" applyBorder="1" applyAlignment="1">
      <alignment horizontal="center" vertical="center"/>
    </xf>
    <xf numFmtId="0" fontId="20" fillId="3" borderId="1" xfId="0" applyFont="1" applyFill="1" applyBorder="1"/>
    <xf numFmtId="164" fontId="18" fillId="0" borderId="1" xfId="0" applyNumberFormat="1" applyFont="1" applyFill="1" applyBorder="1"/>
    <xf numFmtId="0" fontId="18" fillId="0" borderId="1" xfId="0" applyFont="1" applyFill="1" applyBorder="1" applyAlignment="1">
      <alignment horizontal="center" vertical="center"/>
    </xf>
    <xf numFmtId="164" fontId="18" fillId="4" borderId="1" xfId="0" applyNumberFormat="1" applyFont="1" applyFill="1" applyBorder="1"/>
    <xf numFmtId="2" fontId="18" fillId="2" borderId="1" xfId="0" applyNumberFormat="1" applyFont="1" applyFill="1" applyBorder="1"/>
    <xf numFmtId="2" fontId="18" fillId="2" borderId="4" xfId="0" applyNumberFormat="1" applyFont="1" applyFill="1" applyBorder="1"/>
    <xf numFmtId="164" fontId="16" fillId="4" borderId="1" xfId="0" applyNumberFormat="1" applyFont="1" applyFill="1" applyBorder="1"/>
    <xf numFmtId="166" fontId="18" fillId="0" borderId="1" xfId="0" applyNumberFormat="1" applyFont="1" applyFill="1" applyBorder="1"/>
    <xf numFmtId="164" fontId="18" fillId="0" borderId="6" xfId="0" applyNumberFormat="1" applyFont="1" applyFill="1" applyBorder="1"/>
    <xf numFmtId="2" fontId="18" fillId="2" borderId="6" xfId="0" applyNumberFormat="1" applyFont="1" applyFill="1" applyBorder="1"/>
    <xf numFmtId="0" fontId="18" fillId="0" borderId="1" xfId="0" applyFont="1" applyFill="1" applyBorder="1" applyAlignment="1"/>
    <xf numFmtId="164" fontId="18" fillId="0" borderId="1" xfId="0" applyNumberFormat="1" applyFont="1" applyFill="1" applyBorder="1" applyAlignment="1"/>
    <xf numFmtId="0" fontId="18" fillId="0" borderId="6" xfId="0" applyFont="1" applyFill="1" applyBorder="1" applyAlignment="1"/>
    <xf numFmtId="164" fontId="18" fillId="0" borderId="6" xfId="0" applyNumberFormat="1" applyFont="1" applyFill="1" applyBorder="1" applyAlignment="1"/>
    <xf numFmtId="164" fontId="18" fillId="4" borderId="6" xfId="0" applyNumberFormat="1" applyFont="1" applyFill="1" applyBorder="1" applyAlignment="1"/>
    <xf numFmtId="164" fontId="16" fillId="0" borderId="1" xfId="0" applyNumberFormat="1" applyFont="1" applyFill="1" applyBorder="1" applyAlignment="1"/>
    <xf numFmtId="2" fontId="18" fillId="2" borderId="1" xfId="0" applyNumberFormat="1" applyFont="1" applyFill="1" applyBorder="1" applyAlignment="1"/>
    <xf numFmtId="0" fontId="18" fillId="4" borderId="1" xfId="0" applyFont="1" applyFill="1" applyBorder="1" applyAlignment="1"/>
    <xf numFmtId="164" fontId="18" fillId="4" borderId="1" xfId="0" applyNumberFormat="1" applyFont="1" applyFill="1" applyBorder="1" applyAlignment="1"/>
    <xf numFmtId="164" fontId="16" fillId="4" borderId="1" xfId="0" applyNumberFormat="1" applyFont="1" applyFill="1" applyBorder="1" applyAlignment="1"/>
    <xf numFmtId="166" fontId="18" fillId="4" borderId="1" xfId="0" applyNumberFormat="1" applyFont="1" applyFill="1" applyBorder="1" applyAlignment="1"/>
    <xf numFmtId="0" fontId="19" fillId="4" borderId="1" xfId="0" applyFont="1" applyFill="1" applyBorder="1" applyAlignment="1"/>
    <xf numFmtId="164" fontId="21" fillId="4" borderId="1" xfId="0" applyNumberFormat="1" applyFont="1" applyFill="1" applyBorder="1" applyAlignment="1"/>
    <xf numFmtId="0" fontId="21" fillId="4" borderId="1" xfId="0" applyFont="1" applyFill="1" applyBorder="1" applyAlignment="1"/>
    <xf numFmtId="164" fontId="21" fillId="0" borderId="1" xfId="0" applyNumberFormat="1" applyFont="1" applyFill="1" applyBorder="1" applyAlignment="1"/>
    <xf numFmtId="2" fontId="19" fillId="2" borderId="1" xfId="0" applyNumberFormat="1" applyFont="1" applyFill="1" applyBorder="1"/>
    <xf numFmtId="164" fontId="19" fillId="4" borderId="1" xfId="0" applyNumberFormat="1" applyFont="1" applyFill="1" applyBorder="1"/>
    <xf numFmtId="2" fontId="16" fillId="2" borderId="1" xfId="0" applyNumberFormat="1" applyFont="1" applyFill="1" applyBorder="1"/>
    <xf numFmtId="164" fontId="16" fillId="0" borderId="1" xfId="0" applyNumberFormat="1" applyFont="1" applyBorder="1"/>
    <xf numFmtId="164" fontId="19" fillId="0" borderId="1" xfId="0" applyNumberFormat="1" applyFont="1" applyBorder="1"/>
    <xf numFmtId="0" fontId="16" fillId="0" borderId="1" xfId="0" applyFont="1" applyBorder="1"/>
    <xf numFmtId="164" fontId="16" fillId="0" borderId="1" xfId="0" applyNumberFormat="1" applyFont="1" applyFill="1" applyBorder="1"/>
    <xf numFmtId="0" fontId="16" fillId="0" borderId="6" xfId="0" applyFont="1" applyBorder="1"/>
    <xf numFmtId="164" fontId="16" fillId="0" borderId="6" xfId="0" applyNumberFormat="1" applyFont="1" applyBorder="1"/>
    <xf numFmtId="0" fontId="16" fillId="4" borderId="1" xfId="0" applyFont="1" applyFill="1" applyBorder="1"/>
    <xf numFmtId="164" fontId="23" fillId="3" borderId="1" xfId="0" applyNumberFormat="1" applyFont="1" applyFill="1" applyBorder="1"/>
    <xf numFmtId="164" fontId="22" fillId="3" borderId="1" xfId="0" applyNumberFormat="1" applyFont="1" applyFill="1" applyBorder="1"/>
    <xf numFmtId="0" fontId="24" fillId="3" borderId="1" xfId="0" applyFont="1" applyFill="1" applyBorder="1"/>
    <xf numFmtId="0" fontId="22" fillId="3" borderId="1" xfId="0" applyFont="1" applyFill="1" applyBorder="1"/>
    <xf numFmtId="0" fontId="22" fillId="3" borderId="4" xfId="0" applyFont="1" applyFill="1" applyBorder="1"/>
    <xf numFmtId="0" fontId="5" fillId="0" borderId="11" xfId="0" applyFont="1" applyBorder="1" applyAlignment="1">
      <alignment horizontal="center" vertical="center"/>
    </xf>
    <xf numFmtId="0" fontId="8" fillId="4" borderId="0" xfId="0" applyFont="1" applyFill="1" applyBorder="1"/>
    <xf numFmtId="0" fontId="6" fillId="4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164" fontId="0" fillId="0" borderId="0" xfId="0" applyNumberFormat="1" applyBorder="1" applyAlignment="1"/>
    <xf numFmtId="2" fontId="0" fillId="2" borderId="0" xfId="0" applyNumberFormat="1" applyFill="1" applyBorder="1" applyAlignment="1"/>
    <xf numFmtId="0" fontId="25" fillId="3" borderId="6" xfId="0" applyFont="1" applyFill="1" applyBorder="1"/>
    <xf numFmtId="0" fontId="25" fillId="0" borderId="7" xfId="0" applyFont="1" applyFill="1" applyBorder="1"/>
    <xf numFmtId="0" fontId="26" fillId="0" borderId="4" xfId="0" applyFont="1" applyBorder="1" applyAlignment="1">
      <alignment wrapText="1"/>
    </xf>
    <xf numFmtId="0" fontId="25" fillId="0" borderId="6" xfId="0" applyFont="1" applyFill="1" applyBorder="1"/>
    <xf numFmtId="0" fontId="25" fillId="0" borderId="1" xfId="0" applyFont="1" applyFill="1" applyBorder="1"/>
    <xf numFmtId="0" fontId="25" fillId="4" borderId="1" xfId="0" applyFont="1" applyFill="1" applyBorder="1"/>
    <xf numFmtId="0" fontId="25" fillId="0" borderId="1" xfId="0" applyFont="1" applyFill="1" applyBorder="1" applyAlignment="1"/>
    <xf numFmtId="0" fontId="25" fillId="4" borderId="1" xfId="0" applyFont="1" applyFill="1" applyBorder="1" applyAlignment="1"/>
    <xf numFmtId="0" fontId="27" fillId="4" borderId="1" xfId="0" applyFont="1" applyFill="1" applyBorder="1" applyAlignment="1"/>
    <xf numFmtId="4" fontId="0" fillId="4" borderId="0" xfId="0" applyNumberFormat="1" applyFill="1" applyBorder="1"/>
    <xf numFmtId="0" fontId="0" fillId="4" borderId="0" xfId="0" applyFill="1" applyBorder="1"/>
    <xf numFmtId="0" fontId="5" fillId="0" borderId="0" xfId="0" applyFont="1" applyAlignment="1">
      <alignment horizontal="left"/>
    </xf>
    <xf numFmtId="2" fontId="5" fillId="4" borderId="12" xfId="1" applyNumberFormat="1" applyFont="1" applyFill="1" applyBorder="1" applyAlignment="1">
      <alignment horizontal="center"/>
    </xf>
    <xf numFmtId="2" fontId="5" fillId="0" borderId="1" xfId="1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166" fontId="7" fillId="0" borderId="1" xfId="0" applyNumberFormat="1" applyFont="1" applyFill="1" applyBorder="1"/>
    <xf numFmtId="2" fontId="5" fillId="4" borderId="10" xfId="1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right"/>
    </xf>
    <xf numFmtId="2" fontId="5" fillId="4" borderId="1" xfId="1" applyNumberFormat="1" applyFont="1" applyFill="1" applyBorder="1" applyAlignment="1">
      <alignment horizontal="center"/>
    </xf>
    <xf numFmtId="166" fontId="18" fillId="4" borderId="1" xfId="0" applyNumberFormat="1" applyFont="1" applyFill="1" applyBorder="1"/>
    <xf numFmtId="166" fontId="18" fillId="0" borderId="6" xfId="0" applyNumberFormat="1" applyFont="1" applyFill="1" applyBorder="1"/>
    <xf numFmtId="166" fontId="16" fillId="0" borderId="1" xfId="0" applyNumberFormat="1" applyFont="1" applyBorder="1"/>
    <xf numFmtId="0" fontId="10" fillId="0" borderId="0" xfId="0" applyFont="1" applyAlignment="1">
      <alignment horizontal="center"/>
    </xf>
    <xf numFmtId="0" fontId="14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5" fillId="0" borderId="14" xfId="0" applyFont="1" applyFill="1" applyBorder="1" applyAlignment="1">
      <alignment wrapText="1"/>
    </xf>
    <xf numFmtId="0" fontId="14" fillId="0" borderId="12" xfId="0" applyFont="1" applyBorder="1" applyAlignment="1"/>
    <xf numFmtId="0" fontId="14" fillId="0" borderId="10" xfId="0" applyFont="1" applyBorder="1" applyAlignment="1">
      <alignment vertical="top" wrapText="1"/>
    </xf>
    <xf numFmtId="0" fontId="5" fillId="0" borderId="10" xfId="0" applyFont="1" applyBorder="1" applyAlignment="1">
      <alignment horizontal="right"/>
    </xf>
    <xf numFmtId="1" fontId="5" fillId="0" borderId="1" xfId="0" applyNumberFormat="1" applyFont="1" applyBorder="1" applyAlignment="1">
      <alignment horizontal="center"/>
    </xf>
    <xf numFmtId="2" fontId="0" fillId="4" borderId="1" xfId="0" applyNumberFormat="1" applyFill="1" applyBorder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Fill="1" applyBorder="1"/>
    <xf numFmtId="0" fontId="0" fillId="0" borderId="0" xfId="0" applyFon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4" fontId="10" fillId="0" borderId="0" xfId="0" applyNumberFormat="1" applyFont="1" applyBorder="1" applyAlignment="1">
      <alignment horizontal="center"/>
    </xf>
    <xf numFmtId="0" fontId="5" fillId="0" borderId="1" xfId="0" applyFont="1" applyBorder="1"/>
    <xf numFmtId="0" fontId="13" fillId="0" borderId="1" xfId="0" applyFont="1" applyBorder="1" applyAlignment="1">
      <alignment horizontal="center"/>
    </xf>
    <xf numFmtId="0" fontId="30" fillId="0" borderId="0" xfId="0" applyFont="1" applyAlignment="1">
      <alignment horizontal="center"/>
    </xf>
    <xf numFmtId="4" fontId="1" fillId="0" borderId="0" xfId="0" applyNumberFormat="1" applyFont="1" applyFill="1" applyBorder="1"/>
    <xf numFmtId="0" fontId="1" fillId="0" borderId="0" xfId="0" applyFont="1" applyBorder="1"/>
    <xf numFmtId="0" fontId="5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4" fontId="3" fillId="0" borderId="0" xfId="0" applyNumberFormat="1" applyFont="1" applyBorder="1" applyAlignment="1">
      <alignment horizontal="center" wrapText="1"/>
    </xf>
    <xf numFmtId="1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1" fillId="4" borderId="0" xfId="0" applyFont="1" applyFill="1" applyBorder="1"/>
    <xf numFmtId="2" fontId="1" fillId="4" borderId="0" xfId="0" applyNumberFormat="1" applyFont="1" applyFill="1" applyBorder="1"/>
    <xf numFmtId="4" fontId="1" fillId="4" borderId="0" xfId="0" applyNumberFormat="1" applyFont="1" applyFill="1" applyBorder="1"/>
    <xf numFmtId="14" fontId="1" fillId="4" borderId="0" xfId="0" applyNumberFormat="1" applyFont="1" applyFill="1" applyBorder="1"/>
    <xf numFmtId="0" fontId="1" fillId="4" borderId="0" xfId="0" applyFont="1" applyFill="1" applyBorder="1" applyAlignment="1">
      <alignment horizontal="right"/>
    </xf>
    <xf numFmtId="4" fontId="1" fillId="0" borderId="0" xfId="0" applyNumberFormat="1" applyFont="1" applyBorder="1"/>
    <xf numFmtId="2" fontId="1" fillId="0" borderId="0" xfId="0" applyNumberFormat="1" applyFont="1" applyFill="1" applyBorder="1"/>
    <xf numFmtId="14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1052;&#1086;&#1080;%20&#1076;&#1086;&#1082;&#1091;&#1084;&#1077;&#1085;&#1090;&#1099;/&#1050;&#1072;&#1083;&#1100;&#1082;&#1091;&#1083;&#1103;&#1094;&#1080;&#1103;/&#1084;&#1077;&#1085;&#1102;,%20&#1085;&#1072;&#1082;&#1083;&#1072;&#1076;&#1085;&#1099;&#1077;,%20&#1074;&#1077;&#1076;&#1086;&#1084;&#1086;&#1089;&#1090;&#1100;%2017-18%20&#1091;.&#1075;%20&#1040;&#1051;&#1057;&#105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накладные "/>
      <sheetName val="ведомость"/>
      <sheetName val=" нак10.11"/>
      <sheetName val=" вед13.11"/>
      <sheetName val=" на13.11"/>
      <sheetName val=" вед07.11"/>
      <sheetName val="08.11"/>
      <sheetName val="07.11 н"/>
      <sheetName val="09.10"/>
      <sheetName val="  06.10"/>
      <sheetName val=" 05.10 "/>
      <sheetName val="04.10)"/>
      <sheetName val=" 03.10 "/>
      <sheetName val=" 04.09"/>
      <sheetName val=" 06.09 "/>
      <sheetName val="  07.09 "/>
      <sheetName val="  08.09"/>
      <sheetName val=" 11.09 "/>
      <sheetName val=" 12.09"/>
      <sheetName val=" 13.09"/>
      <sheetName val="  14.09  "/>
      <sheetName val="16.09 "/>
      <sheetName val="18.09 "/>
      <sheetName val="19.09"/>
      <sheetName val=" 20.09"/>
      <sheetName val=" 21.09 "/>
      <sheetName val=" 22.09"/>
      <sheetName val=" 25.09 "/>
      <sheetName val="  26.09 "/>
      <sheetName val=" 28.09 "/>
      <sheetName val="  29.09"/>
      <sheetName val="12 и 13 "/>
      <sheetName val="14 и 15  "/>
      <sheetName val="18 и 19   "/>
      <sheetName val="20 и 21 "/>
      <sheetName val="22 и 25 "/>
      <sheetName val="26 и 27 "/>
      <sheetName val="28 и 29  "/>
      <sheetName val=" ведомость 15.11 (2)"/>
      <sheetName val=" накл и меню 15.11"/>
      <sheetName val=" накл и меню Учит"/>
      <sheetName val=" ведомость  Учит"/>
      <sheetName val=" ведомость 16.11 (2)"/>
      <sheetName val=" накладные 16.11 (2)"/>
      <sheetName val="18.11)"/>
      <sheetName val=" нак 18.11"/>
      <sheetName val=" ведомость  (2)"/>
      <sheetName val=" накладные  (2)"/>
      <sheetName val=" ведомость  (3)"/>
      <sheetName val=" накладные  (3)"/>
      <sheetName val=" накладные  (4)"/>
      <sheetName val=" ведомость  (4)"/>
      <sheetName val=" ведомость  (5)"/>
      <sheetName val=" накладные  (5)"/>
      <sheetName val=" накл11.112"/>
      <sheetName val="11.12"/>
      <sheetName val=" 12,12"/>
      <sheetName val="12.12 нак"/>
      <sheetName val="13,12"/>
      <sheetName val=" накладные  (6)"/>
      <sheetName val="вед 18.12"/>
      <sheetName val="вед 25,12"/>
      <sheetName val="нак 18,12"/>
      <sheetName val=" накладные  (7)"/>
      <sheetName val=" накладные  (8)"/>
      <sheetName val="вед 09.01"/>
      <sheetName val="нак 09.01"/>
      <sheetName val=" накл11,01"/>
      <sheetName val=" ведо15,01"/>
      <sheetName val=" на15.01"/>
      <sheetName val=" ведомость  (6)"/>
      <sheetName val=" накладные  (9)"/>
      <sheetName val="нак 25.01"/>
      <sheetName val="26,01"/>
      <sheetName val="нак 26,01"/>
      <sheetName val="вед 29.01"/>
      <sheetName val="нак 29.01 "/>
      <sheetName val="вед 5,02"/>
      <sheetName val="нак 05,02"/>
      <sheetName val="вед 05,02"/>
      <sheetName val=" нак05,02"/>
      <sheetName val=" накладные  (10)"/>
      <sheetName val=" ведомость  (7)"/>
      <sheetName val="нак 12.02"/>
      <sheetName val="14.02 вед"/>
      <sheetName val="нак 14.02"/>
      <sheetName val="вед 19.02"/>
      <sheetName val="нак 19,02"/>
      <sheetName val=" вед20,02"/>
      <sheetName val=" нак20,02"/>
      <sheetName val="вед 26"/>
      <sheetName val=" накладные  (11)"/>
      <sheetName val="вед 02,04"/>
      <sheetName val="нак 02,04"/>
      <sheetName val="вед 3,04"/>
      <sheetName val="нак 3,04"/>
      <sheetName val=" накладные  (12)"/>
      <sheetName val=" накладные  (13)"/>
      <sheetName val=" ведомость  (8)"/>
      <sheetName val=" накладные  (14)"/>
      <sheetName val="вед 10,04"/>
      <sheetName val="нак 10,04"/>
      <sheetName val=" ведомость  (9)"/>
      <sheetName val=" накладные  (15)"/>
      <sheetName val="вед 18.04"/>
      <sheetName val="нак 18.04"/>
      <sheetName val="нак 23,04"/>
      <sheetName val="вед 23,04"/>
      <sheetName val=" вед24.05"/>
      <sheetName val=" нак24.04"/>
      <sheetName val=" нак25"/>
      <sheetName val=" ведомость  (10)"/>
      <sheetName val=" накладные  (16)"/>
      <sheetName val="нак27.04"/>
      <sheetName val=" вед03,305"/>
      <sheetName val=" нак03.05)"/>
      <sheetName val=" вед8,05)"/>
      <sheetName val=" нак08,05"/>
      <sheetName val=" накладные  (17)"/>
      <sheetName val=" ведомость  (11)"/>
      <sheetName val="нак 11,05"/>
      <sheetName val="вед11.05"/>
      <sheetName val="вед14.05"/>
      <sheetName val=" накл14.05"/>
      <sheetName val=" накладные  (18)"/>
      <sheetName val="ведомость (2)"/>
      <sheetName val=" накладные  (19)"/>
      <sheetName val="ведомость (3)"/>
      <sheetName val=" накладные  (20)"/>
      <sheetName val="ведомость (4)"/>
      <sheetName val=" накладные  (21)"/>
      <sheetName val="ведомость (5)"/>
      <sheetName val=" накладные  (22)"/>
      <sheetName val="ведомость (6)"/>
      <sheetName val=" накладные  (2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3">
          <cell r="W3" t="str">
            <v>хлеб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O45"/>
  <sheetViews>
    <sheetView tabSelected="1" topLeftCell="A3" zoomScale="77" zoomScaleNormal="77" workbookViewId="0">
      <selection activeCell="U34" sqref="U33:U34"/>
    </sheetView>
  </sheetViews>
  <sheetFormatPr defaultRowHeight="14.4" x14ac:dyDescent="0.3"/>
  <cols>
    <col min="1" max="1" width="7.44140625" customWidth="1"/>
    <col min="2" max="2" width="20" customWidth="1"/>
    <col min="3" max="3" width="6.44140625" customWidth="1"/>
    <col min="4" max="4" width="8" customWidth="1"/>
    <col min="5" max="5" width="8.44140625" customWidth="1"/>
    <col min="6" max="6" width="9.44140625" customWidth="1"/>
    <col min="7" max="7" width="9" customWidth="1"/>
    <col min="8" max="8" width="3.109375" customWidth="1"/>
    <col min="9" max="10" width="5.109375" customWidth="1"/>
    <col min="11" max="11" width="33.5546875" customWidth="1"/>
    <col min="12" max="12" width="7.5546875" customWidth="1"/>
    <col min="13" max="13" width="8.6640625" customWidth="1"/>
    <col min="14" max="15" width="10.109375" bestFit="1" customWidth="1"/>
  </cols>
  <sheetData>
    <row r="1" spans="1:15" ht="21.75" hidden="1" customHeight="1" x14ac:dyDescent="0.25">
      <c r="B1" s="6">
        <f ca="1">TODAY()</f>
        <v>44984</v>
      </c>
      <c r="E1" s="152">
        <f ca="1">TODAY()</f>
        <v>44984</v>
      </c>
      <c r="F1" s="153"/>
    </row>
    <row r="2" spans="1:15" ht="13.5" customHeight="1" x14ac:dyDescent="0.3">
      <c r="A2" s="7">
        <f ca="1">TODAY()</f>
        <v>44984</v>
      </c>
      <c r="B2" s="154" t="s">
        <v>7</v>
      </c>
      <c r="C2" s="154"/>
      <c r="D2" s="154"/>
      <c r="E2" s="155">
        <f>ведомостьНК!R2</f>
        <v>44985</v>
      </c>
      <c r="F2" s="156"/>
      <c r="M2" s="6">
        <f ca="1">TODAY()</f>
        <v>44984</v>
      </c>
      <c r="N2" s="6"/>
      <c r="O2" s="8"/>
    </row>
    <row r="3" spans="1:15" ht="0.75" customHeight="1" x14ac:dyDescent="0.25"/>
    <row r="4" spans="1:15" ht="15.75" customHeight="1" x14ac:dyDescent="0.35">
      <c r="A4" t="s">
        <v>8</v>
      </c>
      <c r="B4" s="9" t="str">
        <f>' наклад НК'!B4</f>
        <v>Клипова Е.А</v>
      </c>
      <c r="I4" s="10"/>
      <c r="J4" s="123"/>
      <c r="K4" s="10" t="s">
        <v>9</v>
      </c>
      <c r="L4" s="10"/>
      <c r="M4" s="11"/>
      <c r="N4" s="11"/>
    </row>
    <row r="5" spans="1:15" ht="15" customHeight="1" x14ac:dyDescent="0.35">
      <c r="A5" t="s">
        <v>10</v>
      </c>
      <c r="B5" s="9" t="str">
        <f>' наклад НК'!B5</f>
        <v>Сидорова С.В</v>
      </c>
      <c r="I5" s="157" t="str">
        <f>' наклад НК'!I5:M5</f>
        <v>Директор школы_________О.Н.Лыскова</v>
      </c>
      <c r="J5" s="157"/>
      <c r="K5" s="158"/>
      <c r="L5" s="158"/>
      <c r="M5" s="158"/>
      <c r="N5" s="12"/>
    </row>
    <row r="6" spans="1:15" ht="0.75" customHeight="1" x14ac:dyDescent="0.3">
      <c r="I6" s="11"/>
      <c r="J6" s="11"/>
      <c r="K6" s="11"/>
      <c r="L6" s="11"/>
      <c r="M6" s="11"/>
      <c r="N6" s="11"/>
    </row>
    <row r="7" spans="1:15" ht="28.5" customHeight="1" x14ac:dyDescent="0.35">
      <c r="A7" s="13" t="s">
        <v>11</v>
      </c>
      <c r="B7" s="13" t="s">
        <v>12</v>
      </c>
      <c r="C7" s="13" t="s">
        <v>13</v>
      </c>
      <c r="D7" s="13" t="s">
        <v>14</v>
      </c>
      <c r="E7" s="13" t="s">
        <v>15</v>
      </c>
      <c r="F7" s="13" t="s">
        <v>16</v>
      </c>
      <c r="G7" s="13" t="s">
        <v>17</v>
      </c>
      <c r="I7" s="14"/>
      <c r="J7" s="14"/>
      <c r="K7" s="14"/>
      <c r="L7" s="159">
        <f>E2</f>
        <v>44985</v>
      </c>
      <c r="M7" s="159"/>
      <c r="N7" s="11"/>
    </row>
    <row r="8" spans="1:15" ht="16.5" customHeight="1" x14ac:dyDescent="0.35">
      <c r="A8" s="15">
        <v>1</v>
      </c>
      <c r="B8" s="16" t="str">
        <f>ведомость!A5</f>
        <v>хлеб ржаной</v>
      </c>
      <c r="C8" s="17" t="str">
        <f>ведомость!C5</f>
        <v>кг</v>
      </c>
      <c r="D8" s="116">
        <f>ведомость!B5</f>
        <v>3.5</v>
      </c>
      <c r="E8" s="18">
        <v>66</v>
      </c>
      <c r="F8" s="19">
        <f t="shared" ref="F8:F29" si="0">E8</f>
        <v>66</v>
      </c>
      <c r="G8" s="18">
        <f t="shared" ref="G8:G29" si="1">D8*E8</f>
        <v>231</v>
      </c>
      <c r="I8" s="158" t="s">
        <v>18</v>
      </c>
      <c r="J8" s="158"/>
      <c r="K8" s="158"/>
      <c r="L8" s="158"/>
      <c r="M8" s="158"/>
      <c r="N8" s="20"/>
    </row>
    <row r="9" spans="1:15" ht="15" customHeight="1" x14ac:dyDescent="0.35">
      <c r="A9" s="15">
        <v>2</v>
      </c>
      <c r="B9" s="16" t="str">
        <f>ведомость!A6</f>
        <v>молоко</v>
      </c>
      <c r="C9" s="17" t="str">
        <f>ведомость!C6</f>
        <v>л</v>
      </c>
      <c r="D9" s="116">
        <f>ведомость!B6</f>
        <v>13.815000000000001</v>
      </c>
      <c r="E9" s="21">
        <v>64.3</v>
      </c>
      <c r="F9" s="19">
        <f t="shared" si="0"/>
        <v>64.3</v>
      </c>
      <c r="G9" s="18">
        <f t="shared" si="1"/>
        <v>888.30450000000008</v>
      </c>
      <c r="I9" s="10"/>
      <c r="J9" s="123"/>
      <c r="K9" s="147" t="s">
        <v>47</v>
      </c>
      <c r="L9" s="10"/>
      <c r="M9" s="10"/>
      <c r="N9" s="10"/>
    </row>
    <row r="10" spans="1:15" ht="14.25" customHeight="1" x14ac:dyDescent="0.3">
      <c r="A10" s="15">
        <v>3</v>
      </c>
      <c r="B10" s="16" t="str">
        <f>ведомость!A7</f>
        <v>вода</v>
      </c>
      <c r="C10" s="17" t="str">
        <f>ведомость!C7</f>
        <v>кг</v>
      </c>
      <c r="D10" s="116">
        <f>ведомость!B7</f>
        <v>9.8179999999999996</v>
      </c>
      <c r="E10" s="22"/>
      <c r="F10" s="19">
        <f t="shared" si="0"/>
        <v>0</v>
      </c>
      <c r="G10" s="18">
        <f t="shared" si="1"/>
        <v>0</v>
      </c>
      <c r="I10" s="114" t="s">
        <v>11</v>
      </c>
      <c r="J10" s="114"/>
      <c r="K10" s="114" t="s">
        <v>19</v>
      </c>
      <c r="L10" s="114" t="s">
        <v>20</v>
      </c>
      <c r="M10" s="114" t="s">
        <v>21</v>
      </c>
      <c r="N10" s="146" t="s">
        <v>46</v>
      </c>
    </row>
    <row r="11" spans="1:15" ht="13.5" customHeight="1" x14ac:dyDescent="0.25">
      <c r="A11" s="15">
        <v>4</v>
      </c>
      <c r="B11" s="16" t="str">
        <f>ведомость!A8</f>
        <v>масло сливочное</v>
      </c>
      <c r="C11" s="17" t="str">
        <f>ведомость!C8</f>
        <v>кг</v>
      </c>
      <c r="D11" s="116">
        <f>ведомость!B8</f>
        <v>1.0449999999999999</v>
      </c>
      <c r="E11" s="22">
        <v>653</v>
      </c>
      <c r="F11" s="19">
        <f t="shared" si="0"/>
        <v>653</v>
      </c>
      <c r="G11" s="18">
        <f t="shared" si="1"/>
        <v>682.38499999999999</v>
      </c>
      <c r="I11" s="24">
        <v>1</v>
      </c>
      <c r="J11" s="27">
        <v>165</v>
      </c>
      <c r="K11" s="128" t="str">
        <f>ведомость!F3</f>
        <v>Суп молочный с вермишелью</v>
      </c>
      <c r="L11" s="119">
        <v>14.02</v>
      </c>
      <c r="M11" s="130">
        <v>250</v>
      </c>
      <c r="N11" s="145">
        <v>182.5</v>
      </c>
    </row>
    <row r="12" spans="1:15" ht="13.5" customHeight="1" x14ac:dyDescent="0.25">
      <c r="A12" s="15">
        <v>5</v>
      </c>
      <c r="B12" s="16" t="str">
        <f>ведомость!A9</f>
        <v>сахар</v>
      </c>
      <c r="C12" s="17" t="str">
        <f>ведомость!C9</f>
        <v>кг</v>
      </c>
      <c r="D12" s="116">
        <f>ведомость!B9</f>
        <v>2.0389999999999997</v>
      </c>
      <c r="E12" s="26">
        <v>62</v>
      </c>
      <c r="F12" s="19">
        <f t="shared" si="0"/>
        <v>62</v>
      </c>
      <c r="G12" s="18">
        <f t="shared" si="1"/>
        <v>126.41799999999998</v>
      </c>
      <c r="I12" s="93">
        <v>2</v>
      </c>
      <c r="J12" s="27">
        <v>291</v>
      </c>
      <c r="K12" s="124" t="str">
        <f>ведомость!H3</f>
        <v>рожки</v>
      </c>
      <c r="L12" s="111">
        <v>8.5</v>
      </c>
      <c r="M12" s="130">
        <v>180</v>
      </c>
      <c r="N12" s="145">
        <v>173.88</v>
      </c>
    </row>
    <row r="13" spans="1:15" ht="13.5" customHeight="1" x14ac:dyDescent="0.25">
      <c r="A13" s="15">
        <v>6</v>
      </c>
      <c r="B13" s="16" t="str">
        <f>ведомость!A10</f>
        <v>вермишель</v>
      </c>
      <c r="C13" s="17" t="str">
        <f>ведомость!C10</f>
        <v>кг</v>
      </c>
      <c r="D13" s="116">
        <f>ведомость!B10</f>
        <v>0.42</v>
      </c>
      <c r="E13" s="22">
        <v>48</v>
      </c>
      <c r="F13" s="19">
        <f t="shared" si="0"/>
        <v>48</v>
      </c>
      <c r="G13" s="18">
        <f t="shared" si="1"/>
        <v>20.16</v>
      </c>
      <c r="I13" s="93">
        <v>3</v>
      </c>
      <c r="J13" s="27">
        <v>381</v>
      </c>
      <c r="K13" s="125" t="str">
        <f>ведомость!J3</f>
        <v>котлета говяжья</v>
      </c>
      <c r="L13" s="117">
        <v>68.069999999999993</v>
      </c>
      <c r="M13" s="130">
        <v>100</v>
      </c>
      <c r="N13" s="145">
        <v>286</v>
      </c>
    </row>
    <row r="14" spans="1:15" ht="13.5" customHeight="1" x14ac:dyDescent="0.25">
      <c r="A14" s="15">
        <v>7</v>
      </c>
      <c r="B14" s="16" t="str">
        <f>ведомость!A11</f>
        <v>соль</v>
      </c>
      <c r="C14" s="17" t="str">
        <f>ведомость!C11</f>
        <v>кг</v>
      </c>
      <c r="D14" s="116">
        <f>ведомость!B11</f>
        <v>0.47399999999999998</v>
      </c>
      <c r="E14" s="18">
        <v>34</v>
      </c>
      <c r="F14" s="19">
        <f t="shared" si="0"/>
        <v>34</v>
      </c>
      <c r="G14" s="18">
        <f t="shared" si="1"/>
        <v>16.116</v>
      </c>
      <c r="I14" s="24">
        <v>4</v>
      </c>
      <c r="J14" s="27">
        <v>456</v>
      </c>
      <c r="K14" s="125" t="str">
        <f>ведомость!L3</f>
        <v>соус красный основной</v>
      </c>
      <c r="L14" s="117">
        <v>2.67</v>
      </c>
      <c r="M14" s="130">
        <v>30</v>
      </c>
      <c r="N14" s="145">
        <v>19.41</v>
      </c>
    </row>
    <row r="15" spans="1:15" ht="15" customHeight="1" x14ac:dyDescent="0.25">
      <c r="A15" s="15">
        <v>8</v>
      </c>
      <c r="B15" s="16" t="str">
        <f>ведомость!A12</f>
        <v>рожки</v>
      </c>
      <c r="C15" s="17" t="str">
        <f>ведомость!C12</f>
        <v>кг</v>
      </c>
      <c r="D15" s="116">
        <f>ведомость!B12</f>
        <v>3.794</v>
      </c>
      <c r="E15" s="18">
        <v>50</v>
      </c>
      <c r="F15" s="19">
        <f t="shared" si="0"/>
        <v>50</v>
      </c>
      <c r="G15" s="18">
        <f t="shared" si="1"/>
        <v>189.7</v>
      </c>
      <c r="I15" s="93">
        <v>5</v>
      </c>
      <c r="J15" s="27">
        <v>497</v>
      </c>
      <c r="K15" s="125" t="str">
        <f>ведомость!N3</f>
        <v>какао с молоком</v>
      </c>
      <c r="L15" s="117">
        <v>14.51</v>
      </c>
      <c r="M15" s="130">
        <v>200</v>
      </c>
      <c r="N15" s="145">
        <v>186</v>
      </c>
    </row>
    <row r="16" spans="1:15" ht="13.5" customHeight="1" x14ac:dyDescent="0.25">
      <c r="A16" s="15">
        <v>9</v>
      </c>
      <c r="B16" s="16" t="str">
        <f>ведомость!A13</f>
        <v>говядина</v>
      </c>
      <c r="C16" s="17" t="str">
        <f>ведомость!C13</f>
        <v>кг</v>
      </c>
      <c r="D16" s="116">
        <f>ведомость!B13</f>
        <v>7.1920000000000002</v>
      </c>
      <c r="E16" s="26">
        <v>520</v>
      </c>
      <c r="F16" s="19">
        <f t="shared" si="0"/>
        <v>520</v>
      </c>
      <c r="G16" s="18">
        <f t="shared" si="1"/>
        <v>3739.84</v>
      </c>
      <c r="I16" s="24">
        <v>6</v>
      </c>
      <c r="J16" s="27"/>
      <c r="K16" s="125"/>
      <c r="L16" s="117"/>
      <c r="M16" s="130"/>
      <c r="N16" s="145"/>
    </row>
    <row r="17" spans="1:14" ht="14.25" customHeight="1" x14ac:dyDescent="0.25">
      <c r="A17" s="15">
        <v>10</v>
      </c>
      <c r="B17" s="16" t="str">
        <f>ведомость!A14</f>
        <v>хлеб пшеничный</v>
      </c>
      <c r="C17" s="17" t="str">
        <f>ведомость!C14</f>
        <v>кг</v>
      </c>
      <c r="D17" s="116">
        <f>ведомость!B14</f>
        <v>1.1779999999999999</v>
      </c>
      <c r="E17" s="18">
        <v>93.3</v>
      </c>
      <c r="F17" s="19">
        <f t="shared" si="0"/>
        <v>93.3</v>
      </c>
      <c r="G17" s="18">
        <f t="shared" si="1"/>
        <v>109.9074</v>
      </c>
      <c r="I17" s="93">
        <v>7</v>
      </c>
      <c r="J17" s="27"/>
      <c r="K17" s="126">
        <f>ведомость!R3</f>
        <v>0</v>
      </c>
      <c r="L17" s="117"/>
      <c r="M17" s="130"/>
      <c r="N17" s="145"/>
    </row>
    <row r="18" spans="1:14" ht="14.25" customHeight="1" x14ac:dyDescent="0.25">
      <c r="A18" s="15">
        <v>11</v>
      </c>
      <c r="B18" s="16" t="str">
        <f>ведомость!A15</f>
        <v>сухари панировочные</v>
      </c>
      <c r="C18" s="17" t="str">
        <f>ведомость!C15</f>
        <v>кг</v>
      </c>
      <c r="D18" s="116">
        <f>ведомость!B15</f>
        <v>0.68200000000000005</v>
      </c>
      <c r="E18" s="22">
        <v>120</v>
      </c>
      <c r="F18" s="19">
        <f t="shared" si="0"/>
        <v>120</v>
      </c>
      <c r="G18" s="18">
        <f t="shared" si="1"/>
        <v>81.84</v>
      </c>
      <c r="I18" s="24">
        <v>8</v>
      </c>
      <c r="J18" s="27">
        <v>109</v>
      </c>
      <c r="K18" s="127" t="str">
        <f>'[1] ведомость  Учит'!W3</f>
        <v>хлеб</v>
      </c>
      <c r="L18" s="112">
        <f>ведомость!T5/ведомость!P4*' накладные '!E8</f>
        <v>2.9615384615384617</v>
      </c>
      <c r="M18" s="130">
        <v>50</v>
      </c>
      <c r="N18" s="145">
        <v>87</v>
      </c>
    </row>
    <row r="19" spans="1:14" ht="15" customHeight="1" x14ac:dyDescent="0.3">
      <c r="A19" s="15">
        <v>12</v>
      </c>
      <c r="B19" s="16" t="str">
        <f>ведомость!A16</f>
        <v>мука</v>
      </c>
      <c r="C19" s="17" t="str">
        <f>ведомость!C16</f>
        <v>кг</v>
      </c>
      <c r="D19" s="116">
        <f>ведомость!B16</f>
        <v>9.2999999999999999E-2</v>
      </c>
      <c r="E19" s="22">
        <v>34</v>
      </c>
      <c r="F19" s="19">
        <f t="shared" si="0"/>
        <v>34</v>
      </c>
      <c r="G19" s="18">
        <f t="shared" si="1"/>
        <v>3.1619999999999999</v>
      </c>
      <c r="I19" s="93">
        <v>9</v>
      </c>
      <c r="J19" s="27"/>
      <c r="K19" s="129" t="s">
        <v>34</v>
      </c>
      <c r="L19" s="113">
        <f>SUM(L11:L18)</f>
        <v>110.73153846153846</v>
      </c>
      <c r="M19" s="25"/>
      <c r="N19" s="145">
        <f>SUM(N11:N18)</f>
        <v>934.79</v>
      </c>
    </row>
    <row r="20" spans="1:14" ht="12.75" customHeight="1" x14ac:dyDescent="0.25">
      <c r="A20" s="15">
        <v>13</v>
      </c>
      <c r="B20" s="16" t="str">
        <f>ведомость!A17</f>
        <v>паста томатная</v>
      </c>
      <c r="C20" s="17" t="str">
        <f>ведомость!C17</f>
        <v>кг</v>
      </c>
      <c r="D20" s="116">
        <f>ведомость!B17</f>
        <v>0.372</v>
      </c>
      <c r="E20" s="18">
        <v>269.56</v>
      </c>
      <c r="F20" s="19">
        <f t="shared" si="0"/>
        <v>269.56</v>
      </c>
      <c r="G20" s="18">
        <f t="shared" si="1"/>
        <v>100.27632</v>
      </c>
      <c r="I20" s="23"/>
      <c r="J20" s="23"/>
      <c r="K20" s="23"/>
      <c r="L20" s="23"/>
      <c r="M20" s="23"/>
      <c r="N20" s="23"/>
    </row>
    <row r="21" spans="1:14" ht="12.75" customHeight="1" x14ac:dyDescent="0.3">
      <c r="A21" s="15">
        <v>14</v>
      </c>
      <c r="B21" s="16" t="str">
        <f>ведомость!A18</f>
        <v>морковь</v>
      </c>
      <c r="C21" s="17" t="str">
        <f>ведомость!C18</f>
        <v>кг</v>
      </c>
      <c r="D21" s="116">
        <f>ведомость!B18</f>
        <v>0.186</v>
      </c>
      <c r="E21" s="29">
        <v>92</v>
      </c>
      <c r="F21" s="19">
        <f t="shared" si="0"/>
        <v>92</v>
      </c>
      <c r="G21" s="18">
        <f t="shared" si="1"/>
        <v>17.111999999999998</v>
      </c>
      <c r="I21" s="23"/>
      <c r="J21" s="23"/>
      <c r="K21" s="23" t="s">
        <v>22</v>
      </c>
      <c r="L21" s="150" t="str">
        <f>' наклад НК'!L20:M20</f>
        <v>Сидорова С.В</v>
      </c>
      <c r="M21" s="150"/>
      <c r="N21" s="23"/>
    </row>
    <row r="22" spans="1:14" ht="12.75" customHeight="1" x14ac:dyDescent="0.25">
      <c r="A22" s="15">
        <v>15</v>
      </c>
      <c r="B22" s="16" t="str">
        <f>ведомость!A19</f>
        <v>лук</v>
      </c>
      <c r="C22" s="17" t="str">
        <f>ведомость!C19</f>
        <v>кг</v>
      </c>
      <c r="D22" s="116">
        <f>ведомость!B19</f>
        <v>8.8999999999999996E-2</v>
      </c>
      <c r="E22" s="19">
        <v>65</v>
      </c>
      <c r="F22" s="19">
        <f t="shared" si="0"/>
        <v>65</v>
      </c>
      <c r="G22" s="18">
        <f t="shared" si="1"/>
        <v>5.7850000000000001</v>
      </c>
      <c r="I22" s="23"/>
      <c r="J22" s="23"/>
      <c r="K22" s="23"/>
      <c r="L22" s="28"/>
      <c r="M22" s="23"/>
      <c r="N22" s="23"/>
    </row>
    <row r="23" spans="1:14" ht="14.25" customHeight="1" x14ac:dyDescent="0.3">
      <c r="A23" s="15">
        <v>16</v>
      </c>
      <c r="B23" s="16" t="str">
        <f>ведомость!A20</f>
        <v>какао</v>
      </c>
      <c r="C23" s="17" t="str">
        <f>ведомость!C20</f>
        <v>кг</v>
      </c>
      <c r="D23" s="116">
        <f>ведомость!B20</f>
        <v>0.39</v>
      </c>
      <c r="E23" s="19">
        <v>920</v>
      </c>
      <c r="F23" s="19">
        <f t="shared" si="0"/>
        <v>920</v>
      </c>
      <c r="G23" s="18">
        <f t="shared" si="1"/>
        <v>358.8</v>
      </c>
      <c r="I23" s="23"/>
      <c r="J23" s="23"/>
      <c r="K23" s="23" t="s">
        <v>23</v>
      </c>
      <c r="L23" s="150" t="s">
        <v>44</v>
      </c>
      <c r="M23" s="150"/>
      <c r="N23" s="23"/>
    </row>
    <row r="24" spans="1:14" ht="14.25" customHeight="1" x14ac:dyDescent="0.25">
      <c r="A24" s="15">
        <v>17</v>
      </c>
      <c r="B24" s="16">
        <f>ведомость!A21</f>
        <v>0</v>
      </c>
      <c r="C24" s="17" t="str">
        <f>ведомость!C21</f>
        <v>кг</v>
      </c>
      <c r="D24" s="116">
        <f>ведомость!B21</f>
        <v>0</v>
      </c>
      <c r="E24" s="19"/>
      <c r="F24" s="19">
        <f t="shared" si="0"/>
        <v>0</v>
      </c>
      <c r="G24" s="18">
        <f t="shared" si="1"/>
        <v>0</v>
      </c>
      <c r="I24" s="23"/>
      <c r="J24" s="23"/>
      <c r="K24" s="23"/>
      <c r="L24" s="110"/>
      <c r="M24" s="110"/>
      <c r="N24" s="23"/>
    </row>
    <row r="25" spans="1:14" ht="14.25" customHeight="1" x14ac:dyDescent="0.25">
      <c r="A25" s="15">
        <v>18</v>
      </c>
      <c r="B25" s="16">
        <f>ведомость!A22</f>
        <v>0</v>
      </c>
      <c r="C25" s="17" t="str">
        <f>ведомость!C22</f>
        <v>кг</v>
      </c>
      <c r="D25" s="116">
        <f>ведомость!B22</f>
        <v>0</v>
      </c>
      <c r="E25" s="19"/>
      <c r="F25" s="19">
        <f t="shared" si="0"/>
        <v>0</v>
      </c>
      <c r="G25" s="18">
        <f t="shared" si="1"/>
        <v>0</v>
      </c>
      <c r="I25" s="23"/>
      <c r="J25" s="23"/>
      <c r="K25" s="23"/>
      <c r="L25" s="115"/>
      <c r="M25" s="115"/>
      <c r="N25" s="23"/>
    </row>
    <row r="26" spans="1:14" ht="14.25" customHeight="1" x14ac:dyDescent="0.25">
      <c r="A26" s="15">
        <v>19</v>
      </c>
      <c r="B26" s="16">
        <f>ведомость!A23</f>
        <v>0</v>
      </c>
      <c r="C26" s="17" t="str">
        <f>ведомость!C23</f>
        <v>кг</v>
      </c>
      <c r="D26" s="116">
        <f>ведомость!B23</f>
        <v>0</v>
      </c>
      <c r="E26" s="19"/>
      <c r="F26" s="19">
        <f t="shared" si="0"/>
        <v>0</v>
      </c>
      <c r="G26" s="18">
        <f t="shared" si="1"/>
        <v>0</v>
      </c>
      <c r="I26" s="23"/>
      <c r="J26" s="23"/>
      <c r="K26" s="23"/>
      <c r="L26" s="115"/>
      <c r="M26" s="115"/>
      <c r="N26" s="23"/>
    </row>
    <row r="27" spans="1:14" ht="14.25" customHeight="1" x14ac:dyDescent="0.25">
      <c r="A27" s="15">
        <v>20</v>
      </c>
      <c r="B27" s="16">
        <f>ведомость!A24</f>
        <v>0</v>
      </c>
      <c r="C27" s="17" t="str">
        <f>ведомость!C24</f>
        <v>кг</v>
      </c>
      <c r="D27" s="116">
        <f>ведомость!B24</f>
        <v>0</v>
      </c>
      <c r="E27" s="19"/>
      <c r="F27" s="19">
        <f t="shared" si="0"/>
        <v>0</v>
      </c>
      <c r="G27" s="18">
        <f t="shared" si="1"/>
        <v>0</v>
      </c>
      <c r="I27" s="23"/>
      <c r="J27" s="23"/>
      <c r="K27" s="23"/>
      <c r="L27" s="110"/>
      <c r="M27" s="110"/>
      <c r="N27" s="23"/>
    </row>
    <row r="28" spans="1:14" ht="14.25" customHeight="1" x14ac:dyDescent="0.25">
      <c r="A28" s="15">
        <v>21</v>
      </c>
      <c r="B28" s="16">
        <f>ведомость!A25</f>
        <v>0</v>
      </c>
      <c r="C28" s="17" t="str">
        <f>ведомость!C25</f>
        <v>кг</v>
      </c>
      <c r="D28" s="116">
        <f>ведомость!B25</f>
        <v>0</v>
      </c>
      <c r="E28" s="19"/>
      <c r="F28" s="19">
        <f t="shared" si="0"/>
        <v>0</v>
      </c>
      <c r="G28" s="18">
        <f t="shared" si="1"/>
        <v>0</v>
      </c>
    </row>
    <row r="29" spans="1:14" ht="13.5" customHeight="1" x14ac:dyDescent="0.3">
      <c r="A29" s="15">
        <v>22</v>
      </c>
      <c r="B29" s="16">
        <f>ведомость!A26</f>
        <v>0</v>
      </c>
      <c r="C29" s="17" t="str">
        <f>ведомость!C26</f>
        <v>кг</v>
      </c>
      <c r="D29" s="116">
        <f>ведомость!B26</f>
        <v>0</v>
      </c>
      <c r="E29" s="118"/>
      <c r="F29" s="19">
        <f t="shared" si="0"/>
        <v>0</v>
      </c>
      <c r="G29" s="18">
        <f t="shared" si="1"/>
        <v>0</v>
      </c>
      <c r="I29" s="137"/>
      <c r="J29" s="137"/>
      <c r="K29" s="138"/>
      <c r="L29" s="138" t="s">
        <v>28</v>
      </c>
      <c r="M29" s="138" t="s">
        <v>29</v>
      </c>
    </row>
    <row r="30" spans="1:14" ht="14.25" customHeight="1" x14ac:dyDescent="0.3">
      <c r="A30" s="15">
        <v>23</v>
      </c>
      <c r="B30" s="16">
        <f>ведомость!A27</f>
        <v>0</v>
      </c>
      <c r="C30" s="17" t="str">
        <f>ведомость!C27</f>
        <v>кг</v>
      </c>
      <c r="D30" s="116">
        <f>ведомость!B27</f>
        <v>0</v>
      </c>
      <c r="E30" s="19"/>
      <c r="F30" s="19">
        <f t="shared" ref="F30:F36" si="2">E30</f>
        <v>0</v>
      </c>
      <c r="G30" s="18">
        <f t="shared" ref="G30:G36" si="3">D30*E30</f>
        <v>0</v>
      </c>
      <c r="I30" s="137"/>
      <c r="J30" s="139"/>
      <c r="K30" s="138" t="s">
        <v>24</v>
      </c>
      <c r="L30" s="148">
        <f>L11+L16+L17+(L18/2)</f>
        <v>15.50076923076923</v>
      </c>
      <c r="M30" s="148">
        <f>L30+(L18/2)</f>
        <v>16.981538461538459</v>
      </c>
      <c r="N30" s="149"/>
    </row>
    <row r="31" spans="1:14" ht="14.25" customHeight="1" x14ac:dyDescent="0.3">
      <c r="A31" s="15">
        <v>24</v>
      </c>
      <c r="B31" s="16">
        <f>ведомость!A28</f>
        <v>0</v>
      </c>
      <c r="C31" s="17" t="str">
        <f>ведомость!C28</f>
        <v>кг</v>
      </c>
      <c r="D31" s="116">
        <f>ведомость!B28</f>
        <v>0</v>
      </c>
      <c r="E31" s="19"/>
      <c r="F31" s="19">
        <f t="shared" si="2"/>
        <v>0</v>
      </c>
      <c r="G31" s="18">
        <f t="shared" si="3"/>
        <v>0</v>
      </c>
      <c r="I31" s="137"/>
      <c r="J31" s="139"/>
      <c r="K31" s="138" t="s">
        <v>25</v>
      </c>
      <c r="L31" s="148">
        <f>L12+L13+L14+L15+L16+L17+(L18/2)</f>
        <v>95.230769230769226</v>
      </c>
      <c r="M31" s="148">
        <f>L31+(L18/2)</f>
        <v>96.711538461538453</v>
      </c>
      <c r="N31" s="170"/>
    </row>
    <row r="32" spans="1:14" ht="12.75" customHeight="1" x14ac:dyDescent="0.25">
      <c r="A32" s="15">
        <v>25</v>
      </c>
      <c r="B32" s="16">
        <f>ведомость!A29</f>
        <v>0</v>
      </c>
      <c r="C32" s="17" t="str">
        <f>ведомость!C29</f>
        <v>кг</v>
      </c>
      <c r="D32" s="116">
        <f>ведомость!B29</f>
        <v>0</v>
      </c>
      <c r="E32" s="19"/>
      <c r="F32" s="19">
        <f t="shared" si="2"/>
        <v>0</v>
      </c>
      <c r="G32" s="18">
        <f t="shared" si="3"/>
        <v>0</v>
      </c>
      <c r="I32" s="137"/>
      <c r="J32" s="139"/>
      <c r="K32" s="138"/>
      <c r="L32" s="148"/>
      <c r="M32" s="148"/>
      <c r="N32" s="170"/>
    </row>
    <row r="33" spans="1:14" ht="13.5" customHeight="1" x14ac:dyDescent="0.25">
      <c r="A33" s="15">
        <v>26</v>
      </c>
      <c r="B33" s="16">
        <f>ведомость!A30</f>
        <v>0</v>
      </c>
      <c r="C33" s="17" t="str">
        <f>ведомость!C30</f>
        <v>кг</v>
      </c>
      <c r="D33" s="116">
        <f>ведомость!B30</f>
        <v>0</v>
      </c>
      <c r="E33" s="19"/>
      <c r="F33" s="19">
        <f t="shared" si="2"/>
        <v>0</v>
      </c>
      <c r="G33" s="18">
        <f t="shared" si="3"/>
        <v>0</v>
      </c>
      <c r="I33" s="137"/>
      <c r="J33" s="139"/>
      <c r="K33" s="138"/>
      <c r="L33" s="138"/>
      <c r="M33" s="138"/>
      <c r="N33" s="149"/>
    </row>
    <row r="34" spans="1:14" ht="12.75" customHeight="1" x14ac:dyDescent="0.3">
      <c r="A34" s="15">
        <v>27</v>
      </c>
      <c r="B34" s="16">
        <f>ведомость!A31</f>
        <v>0</v>
      </c>
      <c r="C34" s="17" t="str">
        <f>ведомость!C31</f>
        <v>кг</v>
      </c>
      <c r="D34" s="116">
        <f>ведомость!B31</f>
        <v>0</v>
      </c>
      <c r="E34" s="19"/>
      <c r="F34" s="19">
        <f t="shared" si="2"/>
        <v>0</v>
      </c>
      <c r="G34" s="18">
        <f t="shared" si="3"/>
        <v>0</v>
      </c>
      <c r="I34" s="137"/>
      <c r="J34" s="139"/>
      <c r="K34" s="138" t="s">
        <v>30</v>
      </c>
      <c r="L34" s="171">
        <f>L11</f>
        <v>14.02</v>
      </c>
      <c r="M34" s="171">
        <f>L34*ведомость!F4</f>
        <v>294.42</v>
      </c>
      <c r="N34" s="149"/>
    </row>
    <row r="35" spans="1:14" ht="12.75" customHeight="1" x14ac:dyDescent="0.3">
      <c r="A35" s="15">
        <v>28</v>
      </c>
      <c r="B35" s="16">
        <f>ведомость!A32</f>
        <v>0</v>
      </c>
      <c r="C35" s="17" t="str">
        <f>ведомость!C32</f>
        <v>кг</v>
      </c>
      <c r="D35" s="116">
        <f>ведомость!B32</f>
        <v>0</v>
      </c>
      <c r="E35" s="131"/>
      <c r="F35" s="19">
        <f t="shared" si="2"/>
        <v>0</v>
      </c>
      <c r="G35" s="18">
        <f t="shared" si="3"/>
        <v>0</v>
      </c>
      <c r="I35" s="137"/>
      <c r="J35" s="139"/>
      <c r="K35" s="138" t="s">
        <v>37</v>
      </c>
      <c r="L35" s="148">
        <f>L12+L13+L14+L15</f>
        <v>93.75</v>
      </c>
      <c r="M35" s="171">
        <f>L35*ведомость!H4</f>
        <v>5812.5</v>
      </c>
      <c r="N35" s="149"/>
    </row>
    <row r="36" spans="1:14" ht="13.5" customHeight="1" x14ac:dyDescent="0.3">
      <c r="A36" s="15">
        <v>29</v>
      </c>
      <c r="B36" s="16">
        <f>ведомость!A33</f>
        <v>0</v>
      </c>
      <c r="C36" s="17" t="str">
        <f>ведомость!C33</f>
        <v>кг</v>
      </c>
      <c r="D36" s="116">
        <f>ведомость!B33</f>
        <v>0</v>
      </c>
      <c r="E36" s="131"/>
      <c r="F36" s="19">
        <f t="shared" si="2"/>
        <v>0</v>
      </c>
      <c r="G36" s="18">
        <f t="shared" si="3"/>
        <v>0</v>
      </c>
      <c r="I36" s="137"/>
      <c r="J36" s="139"/>
      <c r="K36" s="138" t="s">
        <v>36</v>
      </c>
      <c r="L36" s="148">
        <f>L16+L17</f>
        <v>0</v>
      </c>
      <c r="M36" s="171">
        <f>L36*ведомость!P4</f>
        <v>0</v>
      </c>
      <c r="N36" s="149"/>
    </row>
    <row r="37" spans="1:14" ht="12.75" customHeight="1" x14ac:dyDescent="0.3">
      <c r="A37" s="151" t="s">
        <v>26</v>
      </c>
      <c r="B37" s="151"/>
      <c r="C37" s="151"/>
      <c r="D37" s="151"/>
      <c r="E37" s="151"/>
      <c r="F37" s="151"/>
      <c r="G37" s="98">
        <f>SUM(G8:G36)</f>
        <v>6570.8062200000013</v>
      </c>
      <c r="I37" s="137"/>
      <c r="J37" s="139"/>
      <c r="K37" s="138" t="s">
        <v>3</v>
      </c>
      <c r="L37" s="138">
        <f>ведомость!B5</f>
        <v>3.5</v>
      </c>
      <c r="M37" s="138">
        <f>L37*66</f>
        <v>231</v>
      </c>
      <c r="N37" s="149"/>
    </row>
    <row r="38" spans="1:14" ht="12.75" customHeight="1" x14ac:dyDescent="0.3">
      <c r="A38" s="36"/>
      <c r="B38" s="94"/>
      <c r="C38" s="95"/>
      <c r="D38" s="96"/>
      <c r="E38" s="97"/>
      <c r="F38" s="35"/>
      <c r="G38" s="35"/>
      <c r="I38" s="137"/>
      <c r="J38" s="139"/>
      <c r="K38" s="172">
        <f>E2</f>
        <v>44985</v>
      </c>
      <c r="L38" s="173" t="s">
        <v>31</v>
      </c>
      <c r="M38" s="148">
        <f>SUM(M34:M37)</f>
        <v>6337.92</v>
      </c>
      <c r="N38" s="170">
        <f>M38-G37</f>
        <v>-232.88622000000123</v>
      </c>
    </row>
    <row r="39" spans="1:14" x14ac:dyDescent="0.3">
      <c r="A39" s="36"/>
      <c r="B39" s="31"/>
      <c r="C39" s="32"/>
      <c r="D39" s="33"/>
      <c r="E39" s="34"/>
      <c r="F39" s="34"/>
      <c r="G39" s="35"/>
      <c r="K39" s="141"/>
      <c r="L39" s="140"/>
      <c r="M39" s="140"/>
      <c r="N39" s="140"/>
    </row>
    <row r="40" spans="1:14" x14ac:dyDescent="0.3">
      <c r="A40" s="151"/>
      <c r="B40" s="151"/>
      <c r="C40" s="151"/>
      <c r="D40" s="151"/>
      <c r="E40" s="151"/>
      <c r="F40" s="151"/>
      <c r="G40" s="35"/>
    </row>
    <row r="41" spans="1:14" x14ac:dyDescent="0.3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1:14" x14ac:dyDescent="0.3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1:14" x14ac:dyDescent="0.3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x14ac:dyDescent="0.3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x14ac:dyDescent="0.3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</row>
  </sheetData>
  <mergeCells count="10">
    <mergeCell ref="L21:M21"/>
    <mergeCell ref="L23:M23"/>
    <mergeCell ref="A40:F40"/>
    <mergeCell ref="E1:F1"/>
    <mergeCell ref="B2:D2"/>
    <mergeCell ref="E2:F2"/>
    <mergeCell ref="I5:M5"/>
    <mergeCell ref="L7:M7"/>
    <mergeCell ref="I8:M8"/>
    <mergeCell ref="A37:F37"/>
  </mergeCells>
  <pageMargins left="0.23622047244094491" right="0.23622047244094491" top="0.19685039370078741" bottom="0.74803149606299213" header="0.19685039370078741" footer="0.31496062992125984"/>
  <pageSetup paperSize="9" scale="9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Z36"/>
  <sheetViews>
    <sheetView topLeftCell="A2" zoomScale="85" zoomScaleNormal="85" workbookViewId="0">
      <selection activeCell="M19" sqref="M19"/>
    </sheetView>
  </sheetViews>
  <sheetFormatPr defaultRowHeight="14.4" x14ac:dyDescent="0.3"/>
  <cols>
    <col min="1" max="1" width="17.109375" customWidth="1"/>
    <col min="2" max="2" width="6.88671875" customWidth="1"/>
    <col min="3" max="3" width="4.44140625" customWidth="1"/>
    <col min="4" max="4" width="0.33203125" hidden="1" customWidth="1"/>
    <col min="5" max="5" width="4.88671875" customWidth="1"/>
    <col min="6" max="6" width="7.44140625" customWidth="1"/>
    <col min="7" max="7" width="4.88671875" customWidth="1"/>
    <col min="8" max="8" width="8" customWidth="1"/>
    <col min="9" max="9" width="4.6640625" customWidth="1"/>
    <col min="10" max="10" width="7.5546875" customWidth="1"/>
    <col min="11" max="11" width="4.6640625" customWidth="1"/>
    <col min="12" max="12" width="8.5546875" customWidth="1"/>
    <col min="13" max="13" width="4.6640625" customWidth="1"/>
    <col min="14" max="14" width="7.6640625" customWidth="1"/>
    <col min="15" max="15" width="5" customWidth="1"/>
    <col min="16" max="16" width="7" customWidth="1"/>
    <col min="17" max="17" width="5" customWidth="1"/>
    <col min="18" max="18" width="6.6640625" customWidth="1"/>
    <col min="19" max="19" width="5.88671875" customWidth="1"/>
    <col min="20" max="20" width="8.44140625" customWidth="1"/>
    <col min="21" max="21" width="6.44140625" customWidth="1"/>
    <col min="22" max="22" width="4.33203125" customWidth="1"/>
    <col min="23" max="23" width="2.5546875" customWidth="1"/>
    <col min="24" max="24" width="4.33203125" customWidth="1"/>
    <col min="25" max="25" width="2.44140625" customWidth="1"/>
  </cols>
  <sheetData>
    <row r="1" spans="1:26" ht="15.75" hidden="1" customHeight="1" x14ac:dyDescent="0.25">
      <c r="A1" s="160" t="s">
        <v>40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1">
        <f ca="1">TODAY()</f>
        <v>44984</v>
      </c>
      <c r="S1" s="161"/>
      <c r="T1" s="161"/>
      <c r="U1" s="1"/>
      <c r="V1" s="1"/>
      <c r="W1" s="1"/>
      <c r="X1" s="1"/>
      <c r="Y1" s="1"/>
      <c r="Z1" s="1"/>
    </row>
    <row r="2" spans="1:26" ht="34.5" customHeight="1" thickBot="1" x14ac:dyDescent="0.35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2">
        <f>ведомостьНК!R2</f>
        <v>44985</v>
      </c>
      <c r="S2" s="163"/>
      <c r="T2" s="163"/>
      <c r="U2" s="1"/>
      <c r="V2" s="1"/>
      <c r="W2" s="1"/>
      <c r="X2" s="1"/>
      <c r="Y2" s="1"/>
      <c r="Z2" s="1"/>
    </row>
    <row r="3" spans="1:26" ht="60" customHeight="1" thickBot="1" x14ac:dyDescent="0.35">
      <c r="A3" s="37" t="s">
        <v>0</v>
      </c>
      <c r="B3" s="38" t="s">
        <v>1</v>
      </c>
      <c r="C3" s="39" t="s">
        <v>27</v>
      </c>
      <c r="D3" s="42"/>
      <c r="E3" s="40" t="s">
        <v>2</v>
      </c>
      <c r="F3" s="41" t="s">
        <v>60</v>
      </c>
      <c r="G3" s="40"/>
      <c r="H3" s="41" t="s">
        <v>61</v>
      </c>
      <c r="I3" s="40" t="s">
        <v>2</v>
      </c>
      <c r="J3" s="43" t="s">
        <v>62</v>
      </c>
      <c r="K3" s="40" t="s">
        <v>2</v>
      </c>
      <c r="L3" s="43" t="s">
        <v>63</v>
      </c>
      <c r="M3" s="40" t="s">
        <v>45</v>
      </c>
      <c r="N3" s="41" t="s">
        <v>50</v>
      </c>
      <c r="O3" s="40" t="s">
        <v>2</v>
      </c>
      <c r="P3" s="41"/>
      <c r="Q3" s="40" t="s">
        <v>2</v>
      </c>
      <c r="R3" s="43"/>
      <c r="S3" s="40" t="s">
        <v>2</v>
      </c>
      <c r="T3" s="44" t="s">
        <v>5</v>
      </c>
      <c r="U3" s="1"/>
      <c r="V3" s="1"/>
      <c r="W3" s="1"/>
      <c r="X3" s="1"/>
      <c r="Y3" s="1"/>
      <c r="Z3" s="1"/>
    </row>
    <row r="4" spans="1:26" ht="18" customHeight="1" x14ac:dyDescent="0.3">
      <c r="A4" s="45" t="s">
        <v>4</v>
      </c>
      <c r="B4" s="46"/>
      <c r="C4" s="47"/>
      <c r="D4" s="48"/>
      <c r="E4" s="48"/>
      <c r="F4" s="48">
        <v>21</v>
      </c>
      <c r="G4" s="48"/>
      <c r="H4" s="48">
        <v>62</v>
      </c>
      <c r="I4" s="48"/>
      <c r="J4" s="48">
        <v>62</v>
      </c>
      <c r="K4" s="48"/>
      <c r="L4" s="48">
        <v>62</v>
      </c>
      <c r="M4" s="48"/>
      <c r="N4" s="48">
        <v>78</v>
      </c>
      <c r="O4" s="48"/>
      <c r="P4" s="48">
        <v>78</v>
      </c>
      <c r="Q4" s="49"/>
      <c r="R4" s="48">
        <v>78</v>
      </c>
      <c r="S4" s="49"/>
      <c r="T4" s="50">
        <v>78</v>
      </c>
      <c r="U4" s="2"/>
      <c r="V4" s="3"/>
      <c r="W4" s="3"/>
      <c r="X4" s="3"/>
      <c r="Y4" s="3"/>
      <c r="Z4" s="3"/>
    </row>
    <row r="5" spans="1:26" ht="15" customHeight="1" x14ac:dyDescent="0.3">
      <c r="A5" s="99" t="s">
        <v>5</v>
      </c>
      <c r="B5" s="51">
        <f>T5</f>
        <v>3.5</v>
      </c>
      <c r="C5" s="52" t="s">
        <v>6</v>
      </c>
      <c r="D5" s="88"/>
      <c r="E5" s="88"/>
      <c r="F5" s="89"/>
      <c r="G5" s="89"/>
      <c r="H5" s="90"/>
      <c r="I5" s="90"/>
      <c r="J5" s="91"/>
      <c r="K5" s="91"/>
      <c r="L5" s="90"/>
      <c r="M5" s="90"/>
      <c r="N5" s="91"/>
      <c r="O5" s="90"/>
      <c r="P5" s="91"/>
      <c r="Q5" s="92"/>
      <c r="R5" s="90"/>
      <c r="S5" s="92"/>
      <c r="T5" s="53">
        <v>3.5</v>
      </c>
      <c r="U5" s="2"/>
      <c r="V5" s="3"/>
      <c r="W5" s="3"/>
      <c r="X5" s="3"/>
      <c r="Y5" s="3"/>
      <c r="Z5" s="3"/>
    </row>
    <row r="6" spans="1:26" ht="15" customHeight="1" x14ac:dyDescent="0.25">
      <c r="A6" s="100" t="s">
        <v>54</v>
      </c>
      <c r="B6" s="60">
        <f>T6+R6+P6+N6+L6+J6+H6+F6</f>
        <v>13.815000000000001</v>
      </c>
      <c r="C6" s="55" t="str">
        <f>IF(A6="яйцо","шт",IF(A6="молоко","л","кг"))</f>
        <v>л</v>
      </c>
      <c r="D6" s="79"/>
      <c r="E6" s="78">
        <f>F6/$F$4</f>
        <v>0.17499999999999999</v>
      </c>
      <c r="F6" s="56">
        <v>3.6749999999999998</v>
      </c>
      <c r="G6" s="57">
        <f>H6/$H$4</f>
        <v>0</v>
      </c>
      <c r="H6" s="56"/>
      <c r="I6" s="80">
        <f>J6/$J$4</f>
        <v>0</v>
      </c>
      <c r="J6" s="56"/>
      <c r="K6" s="57">
        <f>L6/$L$4</f>
        <v>0</v>
      </c>
      <c r="L6" s="81"/>
      <c r="M6" s="80">
        <f>N6/$N$4</f>
        <v>0.13</v>
      </c>
      <c r="N6" s="54">
        <v>10.14</v>
      </c>
      <c r="O6" s="80">
        <f>P6/$P$4</f>
        <v>0</v>
      </c>
      <c r="P6" s="54"/>
      <c r="Q6" s="58">
        <f>R6/$R$4</f>
        <v>0</v>
      </c>
      <c r="R6" s="56"/>
      <c r="S6" s="57">
        <f>T6/$T$4</f>
        <v>0</v>
      </c>
      <c r="T6" s="81"/>
      <c r="U6" s="2"/>
      <c r="V6" s="3"/>
      <c r="W6" s="3"/>
      <c r="X6" s="3"/>
      <c r="Y6" s="3"/>
      <c r="Z6" s="3"/>
    </row>
    <row r="7" spans="1:26" ht="15" customHeight="1" x14ac:dyDescent="0.25">
      <c r="A7" s="100" t="s">
        <v>55</v>
      </c>
      <c r="B7" s="60">
        <f t="shared" ref="B7:B34" si="0">T7+R7+P7+N7+L7+J7+H7+F7</f>
        <v>9.8179999999999996</v>
      </c>
      <c r="C7" s="55" t="str">
        <f>IF(A7="яйцо","шт",IF(A7="молоко","л","кг"))</f>
        <v>кг</v>
      </c>
      <c r="D7" s="82"/>
      <c r="E7" s="78">
        <f t="shared" ref="E7:E35" si="1">F7/$F$4</f>
        <v>7.4999999999999997E-2</v>
      </c>
      <c r="F7" s="54">
        <v>1.575</v>
      </c>
      <c r="G7" s="57">
        <f>H7/$H$4</f>
        <v>0</v>
      </c>
      <c r="H7" s="54"/>
      <c r="I7" s="80">
        <f t="shared" ref="I7:I35" si="2">J7/$J$4</f>
        <v>2.3064516129032257E-3</v>
      </c>
      <c r="J7" s="54">
        <v>0.14299999999999999</v>
      </c>
      <c r="K7" s="57">
        <f t="shared" ref="K7:K35" si="3">L7/$L$4</f>
        <v>3.0000000000000002E-2</v>
      </c>
      <c r="L7" s="81">
        <v>1.86</v>
      </c>
      <c r="M7" s="80">
        <f t="shared" ref="M7:M35" si="4">N7/$N$4</f>
        <v>0.08</v>
      </c>
      <c r="N7" s="54">
        <v>6.24</v>
      </c>
      <c r="O7" s="80">
        <f t="shared" ref="O7:O35" si="5">P7/$P$4</f>
        <v>0</v>
      </c>
      <c r="P7" s="54"/>
      <c r="Q7" s="58">
        <f t="shared" ref="Q7:Q35" si="6">R7/$R$4</f>
        <v>0</v>
      </c>
      <c r="R7" s="54"/>
      <c r="S7" s="57"/>
      <c r="T7" s="81"/>
      <c r="U7" s="3"/>
      <c r="V7" s="3"/>
      <c r="W7" s="3"/>
      <c r="X7" s="3"/>
      <c r="Y7" s="3"/>
      <c r="Z7" s="3"/>
    </row>
    <row r="8" spans="1:26" ht="15" customHeight="1" x14ac:dyDescent="0.25">
      <c r="A8" s="100" t="s">
        <v>56</v>
      </c>
      <c r="B8" s="60">
        <f t="shared" si="0"/>
        <v>1.0449999999999999</v>
      </c>
      <c r="C8" s="55" t="str">
        <f t="shared" ref="C8:C35" si="7">IF(A8="яйцо","шт",IF(A8="молоко","л","кг"))</f>
        <v>кг</v>
      </c>
      <c r="D8" s="81"/>
      <c r="E8" s="78">
        <f t="shared" si="1"/>
        <v>2.5238095238095237E-3</v>
      </c>
      <c r="F8" s="81">
        <v>5.2999999999999999E-2</v>
      </c>
      <c r="G8" s="57">
        <f t="shared" ref="G8:G35" si="8">H8/$H$4</f>
        <v>8.0967741935483867E-3</v>
      </c>
      <c r="H8" s="81">
        <v>0.502</v>
      </c>
      <c r="I8" s="80">
        <f t="shared" si="2"/>
        <v>7.0000000000000001E-3</v>
      </c>
      <c r="J8" s="81">
        <v>0.434</v>
      </c>
      <c r="K8" s="57">
        <f t="shared" si="3"/>
        <v>9.0322580645161297E-4</v>
      </c>
      <c r="L8" s="81">
        <v>5.6000000000000001E-2</v>
      </c>
      <c r="M8" s="80">
        <f t="shared" si="4"/>
        <v>0</v>
      </c>
      <c r="N8" s="54"/>
      <c r="O8" s="80">
        <f t="shared" si="5"/>
        <v>0</v>
      </c>
      <c r="P8" s="54"/>
      <c r="Q8" s="58">
        <f t="shared" si="6"/>
        <v>0</v>
      </c>
      <c r="R8" s="81"/>
      <c r="S8" s="57"/>
      <c r="T8" s="81"/>
      <c r="U8" s="3"/>
      <c r="V8" s="3"/>
      <c r="W8" s="3"/>
      <c r="X8" s="3"/>
      <c r="Y8" s="3"/>
      <c r="Z8" s="3"/>
    </row>
    <row r="9" spans="1:26" ht="15" customHeight="1" x14ac:dyDescent="0.25">
      <c r="A9" s="100" t="s">
        <v>57</v>
      </c>
      <c r="B9" s="60">
        <f t="shared" si="0"/>
        <v>2.0389999999999997</v>
      </c>
      <c r="C9" s="55" t="str">
        <f t="shared" si="7"/>
        <v>кг</v>
      </c>
      <c r="D9" s="81"/>
      <c r="E9" s="78">
        <f t="shared" si="1"/>
        <v>2E-3</v>
      </c>
      <c r="F9" s="54">
        <v>4.2000000000000003E-2</v>
      </c>
      <c r="G9" s="57">
        <f t="shared" si="8"/>
        <v>0</v>
      </c>
      <c r="H9" s="54"/>
      <c r="I9" s="80">
        <f t="shared" si="2"/>
        <v>0</v>
      </c>
      <c r="J9" s="54"/>
      <c r="K9" s="57">
        <f t="shared" si="3"/>
        <v>7.5806451612903222E-4</v>
      </c>
      <c r="L9" s="54">
        <v>4.7E-2</v>
      </c>
      <c r="M9" s="80">
        <f t="shared" si="4"/>
        <v>2.4999999999999998E-2</v>
      </c>
      <c r="N9" s="54">
        <v>1.95</v>
      </c>
      <c r="O9" s="80">
        <f t="shared" si="5"/>
        <v>0</v>
      </c>
      <c r="P9" s="54"/>
      <c r="Q9" s="58">
        <f t="shared" si="6"/>
        <v>0</v>
      </c>
      <c r="R9" s="54"/>
      <c r="S9" s="57"/>
      <c r="T9" s="81"/>
      <c r="U9" s="3"/>
      <c r="V9" s="3"/>
      <c r="W9" s="3"/>
      <c r="X9" s="3"/>
      <c r="Y9" s="3"/>
      <c r="Z9" s="3"/>
    </row>
    <row r="10" spans="1:26" ht="15" customHeight="1" x14ac:dyDescent="0.25">
      <c r="A10" s="100" t="s">
        <v>64</v>
      </c>
      <c r="B10" s="60">
        <f t="shared" si="0"/>
        <v>0.42</v>
      </c>
      <c r="C10" s="55" t="str">
        <f t="shared" si="7"/>
        <v>кг</v>
      </c>
      <c r="D10" s="83"/>
      <c r="E10" s="78">
        <f t="shared" si="1"/>
        <v>0.02</v>
      </c>
      <c r="F10" s="54">
        <v>0.42</v>
      </c>
      <c r="G10" s="57">
        <f>H10/$H$4</f>
        <v>0</v>
      </c>
      <c r="H10" s="54"/>
      <c r="I10" s="80">
        <f t="shared" si="2"/>
        <v>0</v>
      </c>
      <c r="J10" s="54"/>
      <c r="K10" s="57">
        <f t="shared" si="3"/>
        <v>0</v>
      </c>
      <c r="L10" s="54"/>
      <c r="M10" s="80">
        <f t="shared" si="4"/>
        <v>0</v>
      </c>
      <c r="N10" s="54"/>
      <c r="O10" s="80">
        <f t="shared" si="5"/>
        <v>0</v>
      </c>
      <c r="P10" s="54"/>
      <c r="Q10" s="58">
        <f t="shared" si="6"/>
        <v>0</v>
      </c>
      <c r="R10" s="54"/>
      <c r="S10" s="57"/>
      <c r="T10" s="81"/>
      <c r="U10" s="3"/>
      <c r="V10" s="3"/>
      <c r="W10" s="3"/>
      <c r="X10" s="3"/>
      <c r="Y10" s="3"/>
      <c r="Z10" s="3"/>
    </row>
    <row r="11" spans="1:26" ht="15" customHeight="1" x14ac:dyDescent="0.25">
      <c r="A11" s="100" t="s">
        <v>58</v>
      </c>
      <c r="B11" s="60">
        <f t="shared" si="0"/>
        <v>0.47399999999999998</v>
      </c>
      <c r="C11" s="55" t="str">
        <f t="shared" si="7"/>
        <v>кг</v>
      </c>
      <c r="D11" s="83"/>
      <c r="E11" s="78">
        <f t="shared" si="1"/>
        <v>1.5238095238095239E-3</v>
      </c>
      <c r="F11" s="54">
        <v>3.2000000000000001E-2</v>
      </c>
      <c r="G11" s="57">
        <f t="shared" si="8"/>
        <v>4.5645161290322573E-3</v>
      </c>
      <c r="H11" s="54">
        <v>0.28299999999999997</v>
      </c>
      <c r="I11" s="80">
        <f t="shared" si="2"/>
        <v>2.5000000000000001E-3</v>
      </c>
      <c r="J11" s="54">
        <v>0.155</v>
      </c>
      <c r="K11" s="57">
        <f t="shared" si="3"/>
        <v>6.4516129032258067E-5</v>
      </c>
      <c r="L11" s="54">
        <v>4.0000000000000001E-3</v>
      </c>
      <c r="M11" s="80">
        <f t="shared" si="4"/>
        <v>0</v>
      </c>
      <c r="N11" s="54"/>
      <c r="O11" s="80">
        <f t="shared" si="5"/>
        <v>0</v>
      </c>
      <c r="P11" s="54"/>
      <c r="Q11" s="58">
        <f t="shared" si="6"/>
        <v>0</v>
      </c>
      <c r="R11" s="54"/>
      <c r="S11" s="57"/>
      <c r="T11" s="81"/>
      <c r="U11" s="3"/>
      <c r="V11" s="3"/>
      <c r="W11" s="3"/>
      <c r="X11" s="3"/>
      <c r="Y11" s="3"/>
      <c r="Z11" s="3"/>
    </row>
    <row r="12" spans="1:26" ht="15" customHeight="1" x14ac:dyDescent="0.25">
      <c r="A12" s="100" t="s">
        <v>61</v>
      </c>
      <c r="B12" s="60">
        <f t="shared" si="0"/>
        <v>3.794</v>
      </c>
      <c r="C12" s="55" t="str">
        <f t="shared" si="7"/>
        <v>кг</v>
      </c>
      <c r="D12" s="83"/>
      <c r="E12" s="78">
        <f t="shared" si="1"/>
        <v>0</v>
      </c>
      <c r="F12" s="71"/>
      <c r="G12" s="57">
        <f t="shared" si="8"/>
        <v>6.1193548387096772E-2</v>
      </c>
      <c r="H12" s="54">
        <v>3.794</v>
      </c>
      <c r="I12" s="80">
        <f t="shared" si="2"/>
        <v>0</v>
      </c>
      <c r="J12" s="54"/>
      <c r="K12" s="57">
        <f t="shared" si="3"/>
        <v>0</v>
      </c>
      <c r="L12" s="54"/>
      <c r="M12" s="80">
        <f t="shared" si="4"/>
        <v>0</v>
      </c>
      <c r="N12" s="54"/>
      <c r="O12" s="80">
        <f t="shared" si="5"/>
        <v>0</v>
      </c>
      <c r="P12" s="54"/>
      <c r="Q12" s="58">
        <f t="shared" si="6"/>
        <v>0</v>
      </c>
      <c r="R12" s="54"/>
      <c r="S12" s="57"/>
      <c r="T12" s="81"/>
      <c r="U12" s="3"/>
      <c r="V12" s="3"/>
      <c r="W12" s="3"/>
      <c r="X12" s="3"/>
      <c r="Y12" s="3"/>
      <c r="Z12" s="3"/>
    </row>
    <row r="13" spans="1:26" ht="15" customHeight="1" x14ac:dyDescent="0.25">
      <c r="A13" s="100" t="s">
        <v>65</v>
      </c>
      <c r="B13" s="60">
        <f t="shared" si="0"/>
        <v>7.1920000000000002</v>
      </c>
      <c r="C13" s="55" t="str">
        <f t="shared" si="7"/>
        <v>кг</v>
      </c>
      <c r="D13" s="83"/>
      <c r="E13" s="78">
        <f t="shared" si="1"/>
        <v>0</v>
      </c>
      <c r="F13" s="71"/>
      <c r="G13" s="57">
        <f t="shared" si="8"/>
        <v>0</v>
      </c>
      <c r="H13" s="54"/>
      <c r="I13" s="80">
        <f t="shared" si="2"/>
        <v>0.11600000000000001</v>
      </c>
      <c r="J13" s="54">
        <v>7.1920000000000002</v>
      </c>
      <c r="K13" s="57">
        <f t="shared" si="3"/>
        <v>0</v>
      </c>
      <c r="L13" s="54"/>
      <c r="M13" s="80">
        <f t="shared" si="4"/>
        <v>0</v>
      </c>
      <c r="N13" s="54"/>
      <c r="O13" s="80">
        <f t="shared" si="5"/>
        <v>0</v>
      </c>
      <c r="P13" s="54"/>
      <c r="Q13" s="58">
        <f t="shared" si="6"/>
        <v>0</v>
      </c>
      <c r="R13" s="54"/>
      <c r="S13" s="57"/>
      <c r="T13" s="81"/>
      <c r="U13" s="3"/>
      <c r="V13" s="3"/>
      <c r="W13" s="3"/>
      <c r="X13" s="3"/>
      <c r="Y13" s="3"/>
      <c r="Z13" s="3"/>
    </row>
    <row r="14" spans="1:26" ht="15" customHeight="1" x14ac:dyDescent="0.25">
      <c r="A14" s="100" t="s">
        <v>52</v>
      </c>
      <c r="B14" s="60">
        <f t="shared" si="0"/>
        <v>1.1779999999999999</v>
      </c>
      <c r="C14" s="55" t="str">
        <f t="shared" si="7"/>
        <v>кг</v>
      </c>
      <c r="D14" s="83"/>
      <c r="E14" s="78">
        <f t="shared" si="1"/>
        <v>0</v>
      </c>
      <c r="F14" s="54"/>
      <c r="G14" s="57">
        <f t="shared" si="8"/>
        <v>0</v>
      </c>
      <c r="H14" s="60"/>
      <c r="I14" s="80">
        <f t="shared" si="2"/>
        <v>1.9E-2</v>
      </c>
      <c r="J14" s="54">
        <v>1.1779999999999999</v>
      </c>
      <c r="K14" s="57">
        <f t="shared" si="3"/>
        <v>0</v>
      </c>
      <c r="L14" s="54"/>
      <c r="M14" s="80">
        <f t="shared" si="4"/>
        <v>0</v>
      </c>
      <c r="N14" s="60"/>
      <c r="O14" s="80">
        <f t="shared" si="5"/>
        <v>0</v>
      </c>
      <c r="P14" s="54"/>
      <c r="Q14" s="58">
        <f t="shared" si="6"/>
        <v>0</v>
      </c>
      <c r="R14" s="54"/>
      <c r="S14" s="57"/>
      <c r="T14" s="81"/>
      <c r="U14" s="3"/>
      <c r="V14" s="3"/>
      <c r="W14" s="3"/>
      <c r="X14" s="3"/>
      <c r="Y14" s="3"/>
      <c r="Z14" s="3"/>
    </row>
    <row r="15" spans="1:26" ht="14.25" customHeight="1" x14ac:dyDescent="0.3">
      <c r="A15" s="101" t="s">
        <v>66</v>
      </c>
      <c r="B15" s="60">
        <f t="shared" si="0"/>
        <v>0.68200000000000005</v>
      </c>
      <c r="C15" s="55" t="str">
        <f t="shared" si="7"/>
        <v>кг</v>
      </c>
      <c r="D15" s="83"/>
      <c r="E15" s="78">
        <f t="shared" si="1"/>
        <v>0</v>
      </c>
      <c r="F15" s="54"/>
      <c r="G15" s="57">
        <f t="shared" si="8"/>
        <v>0</v>
      </c>
      <c r="H15" s="60"/>
      <c r="I15" s="80">
        <f t="shared" si="2"/>
        <v>1.1000000000000001E-2</v>
      </c>
      <c r="J15" s="54">
        <v>0.68200000000000005</v>
      </c>
      <c r="K15" s="57">
        <f t="shared" si="3"/>
        <v>0</v>
      </c>
      <c r="L15" s="54"/>
      <c r="M15" s="80">
        <f t="shared" si="4"/>
        <v>0</v>
      </c>
      <c r="N15" s="54"/>
      <c r="O15" s="80">
        <f t="shared" si="5"/>
        <v>0</v>
      </c>
      <c r="P15" s="54"/>
      <c r="Q15" s="58">
        <f t="shared" si="6"/>
        <v>0</v>
      </c>
      <c r="R15" s="54"/>
      <c r="S15" s="57"/>
      <c r="T15" s="81"/>
      <c r="U15" s="3"/>
      <c r="V15" s="3"/>
      <c r="W15" s="3"/>
      <c r="X15" s="3"/>
      <c r="Y15" s="3"/>
      <c r="Z15" s="3"/>
    </row>
    <row r="16" spans="1:26" ht="15" customHeight="1" x14ac:dyDescent="0.3">
      <c r="A16" s="101" t="s">
        <v>67</v>
      </c>
      <c r="B16" s="60">
        <f t="shared" si="0"/>
        <v>9.2999999999999999E-2</v>
      </c>
      <c r="C16" s="55" t="str">
        <f t="shared" si="7"/>
        <v>кг</v>
      </c>
      <c r="D16" s="83"/>
      <c r="E16" s="78">
        <f t="shared" si="1"/>
        <v>0</v>
      </c>
      <c r="F16" s="54"/>
      <c r="G16" s="57">
        <f t="shared" si="8"/>
        <v>0</v>
      </c>
      <c r="H16" s="121"/>
      <c r="I16" s="80">
        <f t="shared" si="2"/>
        <v>0</v>
      </c>
      <c r="J16" s="56"/>
      <c r="K16" s="57">
        <f t="shared" si="3"/>
        <v>1.5E-3</v>
      </c>
      <c r="L16" s="54">
        <v>9.2999999999999999E-2</v>
      </c>
      <c r="M16" s="80">
        <f t="shared" si="4"/>
        <v>0</v>
      </c>
      <c r="N16" s="60"/>
      <c r="O16" s="80">
        <f t="shared" si="5"/>
        <v>0</v>
      </c>
      <c r="P16" s="54"/>
      <c r="Q16" s="58">
        <f t="shared" si="6"/>
        <v>0</v>
      </c>
      <c r="R16" s="54"/>
      <c r="S16" s="57"/>
      <c r="T16" s="81"/>
      <c r="U16" s="3"/>
      <c r="V16" s="3"/>
      <c r="W16" s="3"/>
      <c r="X16" s="3"/>
      <c r="Y16" s="3"/>
      <c r="Z16" s="3"/>
    </row>
    <row r="17" spans="1:26" ht="15" customHeight="1" x14ac:dyDescent="0.3">
      <c r="A17" s="101" t="s">
        <v>68</v>
      </c>
      <c r="B17" s="60">
        <f t="shared" si="0"/>
        <v>0.372</v>
      </c>
      <c r="C17" s="55" t="str">
        <f t="shared" si="7"/>
        <v>кг</v>
      </c>
      <c r="D17" s="83"/>
      <c r="E17" s="78">
        <f t="shared" si="1"/>
        <v>0</v>
      </c>
      <c r="F17" s="54"/>
      <c r="G17" s="57">
        <f t="shared" si="8"/>
        <v>0</v>
      </c>
      <c r="H17" s="122"/>
      <c r="I17" s="80">
        <f t="shared" si="2"/>
        <v>0</v>
      </c>
      <c r="J17" s="59"/>
      <c r="K17" s="57">
        <f t="shared" si="3"/>
        <v>6.0000000000000001E-3</v>
      </c>
      <c r="L17" s="81">
        <v>0.372</v>
      </c>
      <c r="M17" s="80">
        <f t="shared" si="4"/>
        <v>0</v>
      </c>
      <c r="N17" s="60"/>
      <c r="O17" s="80">
        <f t="shared" si="5"/>
        <v>0</v>
      </c>
      <c r="P17" s="54"/>
      <c r="Q17" s="58">
        <f t="shared" si="6"/>
        <v>0</v>
      </c>
      <c r="R17" s="54"/>
      <c r="S17" s="57"/>
      <c r="T17" s="81"/>
      <c r="U17" s="3"/>
      <c r="V17" s="3"/>
      <c r="W17" s="3"/>
      <c r="X17" s="3"/>
      <c r="Y17" s="3"/>
      <c r="Z17" s="3"/>
    </row>
    <row r="18" spans="1:26" ht="15" customHeight="1" x14ac:dyDescent="0.3">
      <c r="A18" s="101" t="s">
        <v>69</v>
      </c>
      <c r="B18" s="60">
        <f t="shared" si="0"/>
        <v>0.186</v>
      </c>
      <c r="C18" s="55" t="str">
        <f t="shared" ref="C18:C19" si="9">IF(A18="яйцо","шт",IF(A18="молоко","л","кг"))</f>
        <v>кг</v>
      </c>
      <c r="D18" s="70"/>
      <c r="E18" s="78">
        <f t="shared" ref="E18:E19" si="10">F18/$F$4</f>
        <v>0</v>
      </c>
      <c r="F18" s="71"/>
      <c r="G18" s="57">
        <f t="shared" ref="G18:G19" si="11">H18/$H$4</f>
        <v>0</v>
      </c>
      <c r="H18" s="59"/>
      <c r="I18" s="80">
        <f t="shared" ref="I18:I19" si="12">J18/$J$4</f>
        <v>0</v>
      </c>
      <c r="J18" s="64"/>
      <c r="K18" s="57">
        <f t="shared" ref="K18:K19" si="13">L18/$L$4</f>
        <v>3.0000000000000001E-3</v>
      </c>
      <c r="L18" s="72">
        <v>0.186</v>
      </c>
      <c r="M18" s="80">
        <f t="shared" ref="M18:M19" si="14">N18/$N$4</f>
        <v>0</v>
      </c>
      <c r="N18" s="72"/>
      <c r="O18" s="80">
        <f t="shared" ref="O18:O19" si="15">P18/$P$4</f>
        <v>0</v>
      </c>
      <c r="P18" s="71"/>
      <c r="Q18" s="58">
        <f t="shared" ref="Q18:Q19" si="16">R18/$R$4</f>
        <v>0</v>
      </c>
      <c r="R18" s="71"/>
      <c r="S18" s="69"/>
      <c r="T18" s="64"/>
      <c r="U18" s="3"/>
      <c r="V18" s="3"/>
      <c r="W18" s="3"/>
      <c r="X18" s="3"/>
      <c r="Y18" s="3"/>
      <c r="Z18" s="3"/>
    </row>
    <row r="19" spans="1:26" ht="15" customHeight="1" x14ac:dyDescent="0.3">
      <c r="A19" s="101" t="s">
        <v>70</v>
      </c>
      <c r="B19" s="60">
        <f t="shared" si="0"/>
        <v>8.8999999999999996E-2</v>
      </c>
      <c r="C19" s="55" t="str">
        <f t="shared" si="9"/>
        <v>кг</v>
      </c>
      <c r="D19" s="70"/>
      <c r="E19" s="78">
        <f t="shared" si="10"/>
        <v>0</v>
      </c>
      <c r="F19" s="71"/>
      <c r="G19" s="57">
        <f t="shared" si="11"/>
        <v>0</v>
      </c>
      <c r="H19" s="64"/>
      <c r="I19" s="80">
        <f t="shared" si="12"/>
        <v>0</v>
      </c>
      <c r="J19" s="64"/>
      <c r="K19" s="57">
        <f t="shared" si="13"/>
        <v>1.4354838709677419E-3</v>
      </c>
      <c r="L19" s="72">
        <v>8.8999999999999996E-2</v>
      </c>
      <c r="M19" s="80">
        <f t="shared" si="14"/>
        <v>0</v>
      </c>
      <c r="N19" s="72"/>
      <c r="O19" s="80">
        <f t="shared" si="15"/>
        <v>0</v>
      </c>
      <c r="P19" s="71"/>
      <c r="Q19" s="58">
        <f t="shared" si="16"/>
        <v>0</v>
      </c>
      <c r="R19" s="73"/>
      <c r="S19" s="69"/>
      <c r="T19" s="64"/>
      <c r="U19" s="3"/>
      <c r="V19" s="3"/>
      <c r="W19" s="3"/>
      <c r="X19" s="3"/>
      <c r="Y19" s="3"/>
      <c r="Z19" s="3"/>
    </row>
    <row r="20" spans="1:26" ht="15" customHeight="1" x14ac:dyDescent="0.25">
      <c r="A20" s="102" t="s">
        <v>59</v>
      </c>
      <c r="B20" s="60">
        <f t="shared" si="0"/>
        <v>0.39</v>
      </c>
      <c r="C20" s="55" t="str">
        <f t="shared" si="7"/>
        <v>кг</v>
      </c>
      <c r="D20" s="83"/>
      <c r="E20" s="78">
        <f t="shared" si="1"/>
        <v>0</v>
      </c>
      <c r="F20" s="54"/>
      <c r="G20" s="57">
        <f t="shared" si="8"/>
        <v>0</v>
      </c>
      <c r="H20" s="66"/>
      <c r="I20" s="80">
        <f t="shared" si="2"/>
        <v>0</v>
      </c>
      <c r="J20" s="81"/>
      <c r="K20" s="57">
        <f t="shared" si="3"/>
        <v>0</v>
      </c>
      <c r="L20" s="54"/>
      <c r="M20" s="80">
        <f t="shared" si="4"/>
        <v>5.0000000000000001E-3</v>
      </c>
      <c r="N20" s="54">
        <v>0.39</v>
      </c>
      <c r="O20" s="80">
        <f t="shared" si="5"/>
        <v>0</v>
      </c>
      <c r="P20" s="54"/>
      <c r="Q20" s="58">
        <f t="shared" si="6"/>
        <v>0</v>
      </c>
      <c r="R20" s="54"/>
      <c r="S20" s="57"/>
      <c r="T20" s="81"/>
      <c r="U20" s="3"/>
      <c r="V20" s="3"/>
      <c r="W20" s="3"/>
      <c r="X20" s="3"/>
      <c r="Y20" s="3"/>
      <c r="Z20" s="3"/>
    </row>
    <row r="21" spans="1:26" ht="15" customHeight="1" x14ac:dyDescent="0.25">
      <c r="A21" s="103"/>
      <c r="B21" s="60">
        <f t="shared" si="0"/>
        <v>0</v>
      </c>
      <c r="C21" s="55" t="str">
        <f t="shared" si="7"/>
        <v>кг</v>
      </c>
      <c r="D21" s="83"/>
      <c r="E21" s="78">
        <f t="shared" si="1"/>
        <v>0</v>
      </c>
      <c r="F21" s="54"/>
      <c r="G21" s="57">
        <f t="shared" si="8"/>
        <v>0</v>
      </c>
      <c r="H21" s="71"/>
      <c r="I21" s="80">
        <f t="shared" si="2"/>
        <v>0</v>
      </c>
      <c r="J21" s="84"/>
      <c r="K21" s="57">
        <f t="shared" si="3"/>
        <v>0</v>
      </c>
      <c r="L21" s="54"/>
      <c r="M21" s="80">
        <f t="shared" si="4"/>
        <v>0</v>
      </c>
      <c r="N21" s="60"/>
      <c r="O21" s="80">
        <f t="shared" si="5"/>
        <v>0</v>
      </c>
      <c r="P21" s="60"/>
      <c r="Q21" s="58">
        <f t="shared" si="6"/>
        <v>0</v>
      </c>
      <c r="R21" s="54"/>
      <c r="S21" s="57"/>
      <c r="T21" s="81"/>
      <c r="U21" s="3"/>
      <c r="V21" s="3" t="s">
        <v>33</v>
      </c>
      <c r="W21" s="3"/>
      <c r="X21" s="3"/>
      <c r="Y21" s="3"/>
      <c r="Z21" s="3"/>
    </row>
    <row r="22" spans="1:26" ht="15" customHeight="1" x14ac:dyDescent="0.25">
      <c r="A22" s="103"/>
      <c r="B22" s="60">
        <f t="shared" si="0"/>
        <v>0</v>
      </c>
      <c r="C22" s="55" t="str">
        <f t="shared" si="7"/>
        <v>кг</v>
      </c>
      <c r="D22" s="85"/>
      <c r="E22" s="78">
        <f t="shared" si="1"/>
        <v>0</v>
      </c>
      <c r="F22" s="61"/>
      <c r="G22" s="57">
        <f t="shared" si="8"/>
        <v>0</v>
      </c>
      <c r="H22" s="121"/>
      <c r="I22" s="80">
        <f t="shared" si="2"/>
        <v>0</v>
      </c>
      <c r="J22" s="86"/>
      <c r="K22" s="57">
        <f t="shared" si="3"/>
        <v>0</v>
      </c>
      <c r="L22" s="61"/>
      <c r="M22" s="80">
        <f t="shared" si="4"/>
        <v>0</v>
      </c>
      <c r="N22" s="121"/>
      <c r="O22" s="80">
        <f t="shared" si="5"/>
        <v>0</v>
      </c>
      <c r="P22" s="61"/>
      <c r="Q22" s="58">
        <f t="shared" si="6"/>
        <v>0</v>
      </c>
      <c r="R22" s="61"/>
      <c r="S22" s="62"/>
      <c r="T22" s="86"/>
      <c r="U22" s="3"/>
      <c r="V22" s="3"/>
      <c r="W22" s="3"/>
      <c r="X22" s="3"/>
      <c r="Y22" s="3"/>
      <c r="Z22" s="3"/>
    </row>
    <row r="23" spans="1:26" ht="15" customHeight="1" x14ac:dyDescent="0.25">
      <c r="A23" s="103"/>
      <c r="B23" s="60">
        <f t="shared" si="0"/>
        <v>0</v>
      </c>
      <c r="C23" s="55" t="str">
        <f t="shared" si="7"/>
        <v>кг</v>
      </c>
      <c r="D23" s="83"/>
      <c r="E23" s="78">
        <f t="shared" si="1"/>
        <v>0</v>
      </c>
      <c r="F23" s="81"/>
      <c r="G23" s="57">
        <f t="shared" si="8"/>
        <v>0</v>
      </c>
      <c r="H23" s="122"/>
      <c r="I23" s="80">
        <f>J23/$J$4</f>
        <v>0</v>
      </c>
      <c r="J23" s="81"/>
      <c r="K23" s="57">
        <f t="shared" si="3"/>
        <v>0</v>
      </c>
      <c r="L23" s="54"/>
      <c r="M23" s="80">
        <f t="shared" si="4"/>
        <v>0</v>
      </c>
      <c r="N23" s="60"/>
      <c r="O23" s="80">
        <f t="shared" si="5"/>
        <v>0</v>
      </c>
      <c r="P23" s="54"/>
      <c r="Q23" s="58">
        <f t="shared" si="6"/>
        <v>0</v>
      </c>
      <c r="R23" s="54"/>
      <c r="S23" s="57"/>
      <c r="T23" s="81"/>
      <c r="U23" s="3"/>
      <c r="V23" s="3"/>
      <c r="W23" s="3"/>
      <c r="X23" s="3"/>
      <c r="Y23" s="3"/>
      <c r="Z23" s="3"/>
    </row>
    <row r="24" spans="1:26" ht="15" customHeight="1" x14ac:dyDescent="0.25">
      <c r="A24" s="104"/>
      <c r="B24" s="60">
        <f t="shared" si="0"/>
        <v>0</v>
      </c>
      <c r="C24" s="55" t="str">
        <f t="shared" si="7"/>
        <v>кг</v>
      </c>
      <c r="D24" s="87"/>
      <c r="E24" s="78">
        <f t="shared" si="1"/>
        <v>0</v>
      </c>
      <c r="F24" s="59"/>
      <c r="G24" s="57">
        <f t="shared" si="8"/>
        <v>0</v>
      </c>
      <c r="H24" s="59"/>
      <c r="I24" s="80">
        <f t="shared" si="2"/>
        <v>0</v>
      </c>
      <c r="J24" s="59"/>
      <c r="K24" s="57">
        <f t="shared" si="3"/>
        <v>0</v>
      </c>
      <c r="L24" s="56"/>
      <c r="M24" s="80">
        <f t="shared" si="4"/>
        <v>0</v>
      </c>
      <c r="N24" s="120"/>
      <c r="O24" s="80">
        <f t="shared" si="5"/>
        <v>0</v>
      </c>
      <c r="P24" s="120"/>
      <c r="Q24" s="58">
        <f t="shared" si="6"/>
        <v>0</v>
      </c>
      <c r="R24" s="56"/>
      <c r="S24" s="57"/>
      <c r="T24" s="59"/>
      <c r="U24" s="3"/>
      <c r="V24" s="3"/>
      <c r="W24" s="3"/>
      <c r="X24" s="3"/>
      <c r="Y24" s="3"/>
      <c r="Z24" s="3"/>
    </row>
    <row r="25" spans="1:26" ht="15" customHeight="1" x14ac:dyDescent="0.25">
      <c r="A25" s="105"/>
      <c r="B25" s="60">
        <f t="shared" si="0"/>
        <v>0</v>
      </c>
      <c r="C25" s="55" t="str">
        <f t="shared" si="7"/>
        <v>кг</v>
      </c>
      <c r="D25" s="63"/>
      <c r="E25" s="78">
        <f t="shared" si="1"/>
        <v>0</v>
      </c>
      <c r="F25" s="64"/>
      <c r="G25" s="57">
        <f t="shared" si="8"/>
        <v>0</v>
      </c>
      <c r="H25" s="64"/>
      <c r="I25" s="80">
        <f t="shared" si="2"/>
        <v>0</v>
      </c>
      <c r="J25" s="59"/>
      <c r="K25" s="57">
        <f t="shared" si="3"/>
        <v>0</v>
      </c>
      <c r="L25" s="59"/>
      <c r="M25" s="80">
        <f t="shared" si="4"/>
        <v>0</v>
      </c>
      <c r="N25" s="56"/>
      <c r="O25" s="80">
        <f t="shared" si="5"/>
        <v>0</v>
      </c>
      <c r="P25" s="56"/>
      <c r="Q25" s="58">
        <f t="shared" si="6"/>
        <v>0</v>
      </c>
      <c r="R25" s="59"/>
      <c r="S25" s="57"/>
      <c r="T25" s="59"/>
      <c r="U25" s="3"/>
      <c r="V25" s="3"/>
      <c r="W25" s="3"/>
      <c r="X25" s="3"/>
      <c r="Y25" s="3"/>
      <c r="Z25" s="3"/>
    </row>
    <row r="26" spans="1:26" ht="15" customHeight="1" x14ac:dyDescent="0.3">
      <c r="A26" s="70"/>
      <c r="B26" s="60">
        <f t="shared" si="0"/>
        <v>0</v>
      </c>
      <c r="C26" s="55" t="str">
        <f t="shared" si="7"/>
        <v>кг</v>
      </c>
      <c r="D26" s="65"/>
      <c r="E26" s="78">
        <f t="shared" si="1"/>
        <v>0</v>
      </c>
      <c r="F26" s="66"/>
      <c r="G26" s="57">
        <f t="shared" si="8"/>
        <v>0</v>
      </c>
      <c r="H26" s="66"/>
      <c r="I26" s="80">
        <f t="shared" si="2"/>
        <v>0</v>
      </c>
      <c r="J26" s="66"/>
      <c r="K26" s="57">
        <f t="shared" si="3"/>
        <v>0</v>
      </c>
      <c r="L26" s="67"/>
      <c r="M26" s="80">
        <f t="shared" si="4"/>
        <v>0</v>
      </c>
      <c r="N26" s="64"/>
      <c r="O26" s="80">
        <f t="shared" si="5"/>
        <v>0</v>
      </c>
      <c r="P26" s="64"/>
      <c r="Q26" s="58">
        <f t="shared" si="6"/>
        <v>0</v>
      </c>
      <c r="R26" s="73"/>
      <c r="S26" s="69"/>
      <c r="T26" s="64"/>
      <c r="U26" s="3"/>
      <c r="V26" s="3"/>
      <c r="W26" s="3"/>
      <c r="X26" s="3"/>
      <c r="Y26" s="3"/>
      <c r="Z26" s="3"/>
    </row>
    <row r="27" spans="1:26" s="5" customFormat="1" ht="15" customHeight="1" x14ac:dyDescent="0.3">
      <c r="A27" s="106"/>
      <c r="B27" s="60">
        <f t="shared" si="0"/>
        <v>0</v>
      </c>
      <c r="C27" s="55" t="str">
        <f t="shared" si="7"/>
        <v>кг</v>
      </c>
      <c r="D27" s="70"/>
      <c r="E27" s="78">
        <f t="shared" si="1"/>
        <v>0</v>
      </c>
      <c r="F27" s="71"/>
      <c r="G27" s="57">
        <f t="shared" si="8"/>
        <v>0</v>
      </c>
      <c r="H27" s="71"/>
      <c r="I27" s="80">
        <f t="shared" si="2"/>
        <v>0</v>
      </c>
      <c r="J27" s="64"/>
      <c r="K27" s="57">
        <f t="shared" si="3"/>
        <v>0</v>
      </c>
      <c r="L27" s="72"/>
      <c r="M27" s="80">
        <f t="shared" si="4"/>
        <v>0</v>
      </c>
      <c r="N27" s="71"/>
      <c r="O27" s="80">
        <f t="shared" si="5"/>
        <v>0</v>
      </c>
      <c r="P27" s="71"/>
      <c r="Q27" s="58">
        <f t="shared" si="6"/>
        <v>0</v>
      </c>
      <c r="R27" s="71"/>
      <c r="S27" s="69"/>
      <c r="T27" s="64"/>
      <c r="U27" s="4"/>
      <c r="V27" s="4"/>
      <c r="W27" s="4"/>
      <c r="X27" s="4"/>
      <c r="Y27" s="4"/>
      <c r="Z27" s="4"/>
    </row>
    <row r="28" spans="1:26" s="5" customFormat="1" ht="15" customHeight="1" x14ac:dyDescent="0.3">
      <c r="A28" s="106"/>
      <c r="B28" s="60">
        <f t="shared" si="0"/>
        <v>0</v>
      </c>
      <c r="C28" s="55" t="str">
        <f t="shared" si="7"/>
        <v>кг</v>
      </c>
      <c r="D28" s="70"/>
      <c r="E28" s="78">
        <f t="shared" si="1"/>
        <v>0</v>
      </c>
      <c r="F28" s="71"/>
      <c r="G28" s="57">
        <f t="shared" si="8"/>
        <v>0</v>
      </c>
      <c r="H28" s="71"/>
      <c r="I28" s="80">
        <f t="shared" si="2"/>
        <v>0</v>
      </c>
      <c r="J28" s="64"/>
      <c r="K28" s="57">
        <f t="shared" si="3"/>
        <v>0</v>
      </c>
      <c r="L28" s="72"/>
      <c r="M28" s="80">
        <f t="shared" si="4"/>
        <v>0</v>
      </c>
      <c r="N28" s="73"/>
      <c r="O28" s="80">
        <f t="shared" si="5"/>
        <v>0</v>
      </c>
      <c r="P28" s="71"/>
      <c r="Q28" s="58">
        <f t="shared" si="6"/>
        <v>0</v>
      </c>
      <c r="R28" s="71"/>
      <c r="S28" s="69"/>
      <c r="T28" s="64"/>
      <c r="U28" s="4"/>
      <c r="V28" s="4"/>
      <c r="W28" s="4"/>
      <c r="X28" s="4"/>
      <c r="Y28" s="4"/>
      <c r="Z28" s="4"/>
    </row>
    <row r="29" spans="1:26" s="5" customFormat="1" ht="15" customHeight="1" x14ac:dyDescent="0.3">
      <c r="A29" s="106"/>
      <c r="B29" s="60">
        <f t="shared" si="0"/>
        <v>0</v>
      </c>
      <c r="C29" s="55" t="str">
        <f t="shared" si="7"/>
        <v>кг</v>
      </c>
      <c r="D29" s="70"/>
      <c r="E29" s="78">
        <f t="shared" si="1"/>
        <v>0</v>
      </c>
      <c r="F29" s="71"/>
      <c r="G29" s="57">
        <f t="shared" si="8"/>
        <v>0</v>
      </c>
      <c r="H29" s="71"/>
      <c r="I29" s="80">
        <f t="shared" si="2"/>
        <v>0</v>
      </c>
      <c r="J29" s="64"/>
      <c r="K29" s="57">
        <f t="shared" si="3"/>
        <v>0</v>
      </c>
      <c r="L29" s="72"/>
      <c r="M29" s="80">
        <f t="shared" si="4"/>
        <v>0</v>
      </c>
      <c r="N29" s="71"/>
      <c r="O29" s="80">
        <f t="shared" si="5"/>
        <v>0</v>
      </c>
      <c r="P29" s="71"/>
      <c r="Q29" s="58">
        <f t="shared" si="6"/>
        <v>0</v>
      </c>
      <c r="R29" s="73"/>
      <c r="S29" s="69"/>
      <c r="T29" s="64"/>
      <c r="U29" s="4"/>
      <c r="V29" s="4"/>
      <c r="W29" s="4"/>
      <c r="X29" s="4"/>
      <c r="Y29" s="4"/>
      <c r="Z29" s="4"/>
    </row>
    <row r="30" spans="1:26" s="5" customFormat="1" ht="15" customHeight="1" x14ac:dyDescent="0.3">
      <c r="A30" s="107"/>
      <c r="B30" s="60">
        <f t="shared" si="0"/>
        <v>0</v>
      </c>
      <c r="C30" s="55" t="str">
        <f t="shared" si="7"/>
        <v>кг</v>
      </c>
      <c r="D30" s="70"/>
      <c r="E30" s="78">
        <f t="shared" si="1"/>
        <v>0</v>
      </c>
      <c r="F30" s="71"/>
      <c r="G30" s="57">
        <f t="shared" si="8"/>
        <v>0</v>
      </c>
      <c r="H30" s="71"/>
      <c r="I30" s="80">
        <f t="shared" si="2"/>
        <v>0</v>
      </c>
      <c r="J30" s="64"/>
      <c r="K30" s="57">
        <f t="shared" si="3"/>
        <v>0</v>
      </c>
      <c r="L30" s="72"/>
      <c r="M30" s="80">
        <f t="shared" si="4"/>
        <v>0</v>
      </c>
      <c r="N30" s="71"/>
      <c r="O30" s="80">
        <f t="shared" si="5"/>
        <v>0</v>
      </c>
      <c r="P30" s="71"/>
      <c r="Q30" s="58">
        <f t="shared" si="6"/>
        <v>0</v>
      </c>
      <c r="R30" s="71"/>
      <c r="S30" s="69"/>
      <c r="T30" s="64"/>
      <c r="U30" s="4"/>
      <c r="V30" s="4"/>
      <c r="W30" s="4"/>
      <c r="X30" s="4"/>
      <c r="Y30" s="4"/>
      <c r="Z30" s="4"/>
    </row>
    <row r="31" spans="1:26" s="5" customFormat="1" ht="15" customHeight="1" x14ac:dyDescent="0.3">
      <c r="A31" s="70"/>
      <c r="B31" s="60">
        <f t="shared" si="0"/>
        <v>0</v>
      </c>
      <c r="C31" s="55" t="str">
        <f t="shared" si="7"/>
        <v>кг</v>
      </c>
      <c r="D31" s="76"/>
      <c r="E31" s="78">
        <f t="shared" si="1"/>
        <v>0</v>
      </c>
      <c r="F31" s="72"/>
      <c r="G31" s="57">
        <f t="shared" si="8"/>
        <v>0</v>
      </c>
      <c r="H31" s="72"/>
      <c r="I31" s="80">
        <f t="shared" si="2"/>
        <v>0</v>
      </c>
      <c r="J31" s="68"/>
      <c r="K31" s="57">
        <f t="shared" si="3"/>
        <v>0</v>
      </c>
      <c r="L31" s="72"/>
      <c r="M31" s="80">
        <f t="shared" si="4"/>
        <v>0</v>
      </c>
      <c r="N31" s="72"/>
      <c r="O31" s="80">
        <f t="shared" si="5"/>
        <v>0</v>
      </c>
      <c r="P31" s="72"/>
      <c r="Q31" s="58">
        <f t="shared" si="6"/>
        <v>0</v>
      </c>
      <c r="R31" s="72"/>
      <c r="S31" s="78"/>
      <c r="T31" s="82"/>
      <c r="U31" s="4"/>
      <c r="V31" s="4"/>
      <c r="W31" s="4"/>
      <c r="X31" s="4"/>
      <c r="Y31" s="4"/>
      <c r="Z31" s="4"/>
    </row>
    <row r="32" spans="1:26" s="5" customFormat="1" ht="15" customHeight="1" x14ac:dyDescent="0.3">
      <c r="A32" s="106"/>
      <c r="B32" s="60">
        <f t="shared" si="0"/>
        <v>0</v>
      </c>
      <c r="C32" s="55" t="str">
        <f t="shared" si="7"/>
        <v>кг</v>
      </c>
      <c r="D32" s="76"/>
      <c r="E32" s="78">
        <f t="shared" si="1"/>
        <v>0</v>
      </c>
      <c r="F32" s="75"/>
      <c r="G32" s="57">
        <f t="shared" si="8"/>
        <v>0</v>
      </c>
      <c r="H32" s="72"/>
      <c r="I32" s="80">
        <f t="shared" si="2"/>
        <v>0</v>
      </c>
      <c r="J32" s="68"/>
      <c r="K32" s="57">
        <f t="shared" si="3"/>
        <v>0</v>
      </c>
      <c r="L32" s="72"/>
      <c r="M32" s="80">
        <f t="shared" si="4"/>
        <v>0</v>
      </c>
      <c r="N32" s="75"/>
      <c r="O32" s="80">
        <f t="shared" si="5"/>
        <v>0</v>
      </c>
      <c r="P32" s="72"/>
      <c r="Q32" s="58">
        <f t="shared" si="6"/>
        <v>0</v>
      </c>
      <c r="R32" s="72"/>
      <c r="S32" s="78"/>
      <c r="T32" s="82"/>
      <c r="U32" s="4"/>
      <c r="V32" s="4"/>
      <c r="W32" s="4"/>
      <c r="X32" s="4"/>
      <c r="Y32" s="4"/>
      <c r="Z32" s="4"/>
    </row>
    <row r="33" spans="1:26" s="5" customFormat="1" ht="15" customHeight="1" x14ac:dyDescent="0.3">
      <c r="A33" s="106"/>
      <c r="B33" s="60">
        <f t="shared" si="0"/>
        <v>0</v>
      </c>
      <c r="C33" s="55" t="str">
        <f t="shared" ref="C33" si="17">IF(A33="яйцо","шт",IF(A33="молоко","л","кг"))</f>
        <v>кг</v>
      </c>
      <c r="D33" s="76"/>
      <c r="E33" s="78">
        <f t="shared" ref="E33" si="18">F33/$F$4</f>
        <v>0</v>
      </c>
      <c r="F33" s="75"/>
      <c r="G33" s="57">
        <f t="shared" ref="G33" si="19">H33/$H$4</f>
        <v>0</v>
      </c>
      <c r="H33" s="75"/>
      <c r="I33" s="80">
        <f t="shared" ref="I33" si="20">J33/$J$4</f>
        <v>0</v>
      </c>
      <c r="J33" s="68"/>
      <c r="K33" s="57">
        <f t="shared" ref="K33" si="21">L33/$L$4</f>
        <v>0</v>
      </c>
      <c r="L33" s="72"/>
      <c r="M33" s="80">
        <f t="shared" ref="M33" si="22">N33/$N$4</f>
        <v>0</v>
      </c>
      <c r="N33" s="75"/>
      <c r="O33" s="80">
        <f t="shared" ref="O33" si="23">P33/$P$4</f>
        <v>0</v>
      </c>
      <c r="P33" s="72"/>
      <c r="Q33" s="58">
        <f t="shared" ref="Q33" si="24">R33/$R$4</f>
        <v>0</v>
      </c>
      <c r="R33" s="72"/>
      <c r="S33" s="78"/>
      <c r="T33" s="82"/>
      <c r="U33" s="4"/>
      <c r="V33" s="4"/>
      <c r="W33" s="4"/>
      <c r="X33" s="4"/>
      <c r="Y33" s="4"/>
      <c r="Z33" s="4"/>
    </row>
    <row r="34" spans="1:26" s="5" customFormat="1" ht="15" customHeight="1" x14ac:dyDescent="0.3">
      <c r="A34" s="74"/>
      <c r="B34" s="60">
        <f t="shared" si="0"/>
        <v>0</v>
      </c>
      <c r="C34" s="55" t="str">
        <f t="shared" ref="C34" si="25">IF(A34="яйцо","шт",IF(A34="молоко","л","кг"))</f>
        <v>кг</v>
      </c>
      <c r="D34" s="76"/>
      <c r="E34" s="78">
        <f t="shared" ref="E34" si="26">F34/$F$4</f>
        <v>0</v>
      </c>
      <c r="F34" s="75"/>
      <c r="G34" s="57">
        <f t="shared" ref="G34" si="27">H34/$H$4</f>
        <v>0</v>
      </c>
      <c r="H34" s="75"/>
      <c r="I34" s="80">
        <f t="shared" ref="I34" si="28">J34/$J$4</f>
        <v>0</v>
      </c>
      <c r="J34" s="77"/>
      <c r="K34" s="57">
        <f t="shared" ref="K34" si="29">L34/$L$4</f>
        <v>0</v>
      </c>
      <c r="L34" s="72"/>
      <c r="M34" s="80">
        <f t="shared" ref="M34" si="30">N34/$N$4</f>
        <v>0</v>
      </c>
      <c r="N34" s="75"/>
      <c r="O34" s="80">
        <f t="shared" ref="O34" si="31">P34/$P$4</f>
        <v>0</v>
      </c>
      <c r="P34" s="72"/>
      <c r="Q34" s="58">
        <f t="shared" ref="Q34" si="32">R34/$R$4</f>
        <v>0</v>
      </c>
      <c r="R34" s="72"/>
      <c r="S34" s="78"/>
      <c r="T34" s="82"/>
      <c r="U34" s="4"/>
      <c r="V34" s="4"/>
      <c r="W34" s="4"/>
      <c r="X34" s="4"/>
      <c r="Y34" s="4"/>
      <c r="Z34" s="4"/>
    </row>
    <row r="35" spans="1:26" ht="15" hidden="1" customHeight="1" x14ac:dyDescent="0.25">
      <c r="A35" s="74" t="s">
        <v>35</v>
      </c>
      <c r="B35" s="54" t="e">
        <f>D35+F35+H35+J35+L35+N35+P35+R35+T35+#REF!+#REF!+#REF!</f>
        <v>#REF!</v>
      </c>
      <c r="C35" s="55" t="str">
        <f t="shared" si="7"/>
        <v>кг</v>
      </c>
      <c r="D35" s="76"/>
      <c r="E35" s="78">
        <f t="shared" si="1"/>
        <v>0</v>
      </c>
      <c r="F35" s="75"/>
      <c r="G35" s="57">
        <f t="shared" si="8"/>
        <v>0</v>
      </c>
      <c r="H35" s="75"/>
      <c r="I35" s="80">
        <f t="shared" si="2"/>
        <v>0</v>
      </c>
      <c r="J35" s="77"/>
      <c r="K35" s="57">
        <f t="shared" si="3"/>
        <v>0</v>
      </c>
      <c r="L35" s="72"/>
      <c r="M35" s="80">
        <f t="shared" si="4"/>
        <v>0</v>
      </c>
      <c r="N35" s="75"/>
      <c r="O35" s="80">
        <f t="shared" si="5"/>
        <v>0</v>
      </c>
      <c r="P35" s="72"/>
      <c r="Q35" s="58">
        <f t="shared" si="6"/>
        <v>0</v>
      </c>
      <c r="R35" s="72"/>
      <c r="S35" s="78"/>
      <c r="T35" s="82"/>
      <c r="U35" s="3"/>
      <c r="V35" s="3"/>
      <c r="W35" s="3"/>
      <c r="X35" s="3"/>
      <c r="Y35" s="3"/>
      <c r="Z35" s="3"/>
    </row>
    <row r="36" spans="1:26" ht="15.6" x14ac:dyDescent="0.3">
      <c r="A36" s="164" t="s">
        <v>48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</row>
  </sheetData>
  <mergeCells count="4">
    <mergeCell ref="A1:Q2"/>
    <mergeCell ref="R1:T1"/>
    <mergeCell ref="R2:T2"/>
    <mergeCell ref="A36:T36"/>
  </mergeCells>
  <pageMargins left="3.937007874015748E-2" right="3.937007874015748E-2" top="3.937007874015748E-2" bottom="3.937007874015748E-2" header="0" footer="0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2" zoomScale="77" zoomScaleNormal="77" workbookViewId="0">
      <selection activeCell="Y25" sqref="Y25"/>
    </sheetView>
  </sheetViews>
  <sheetFormatPr defaultRowHeight="14.4" x14ac:dyDescent="0.3"/>
  <cols>
    <col min="1" max="1" width="7.44140625" customWidth="1"/>
    <col min="2" max="2" width="20" customWidth="1"/>
    <col min="3" max="3" width="6.44140625" customWidth="1"/>
    <col min="4" max="4" width="8.6640625" customWidth="1"/>
    <col min="5" max="5" width="8.44140625" customWidth="1"/>
    <col min="6" max="6" width="8.109375" customWidth="1"/>
    <col min="7" max="7" width="9" customWidth="1"/>
    <col min="8" max="8" width="3.109375" customWidth="1"/>
    <col min="9" max="10" width="5.109375" customWidth="1"/>
    <col min="11" max="11" width="33" customWidth="1"/>
    <col min="12" max="12" width="8.88671875" customWidth="1"/>
    <col min="13" max="14" width="8.6640625" customWidth="1"/>
    <col min="15" max="16" width="10.109375" bestFit="1" customWidth="1"/>
  </cols>
  <sheetData>
    <row r="1" spans="1:16" ht="21.75" hidden="1" customHeight="1" x14ac:dyDescent="0.25">
      <c r="B1" s="6">
        <f ca="1">TODAY()</f>
        <v>44984</v>
      </c>
      <c r="E1" s="152">
        <f ca="1">TODAY()</f>
        <v>44984</v>
      </c>
      <c r="F1" s="153"/>
    </row>
    <row r="2" spans="1:16" ht="13.5" customHeight="1" x14ac:dyDescent="0.3">
      <c r="A2" s="7">
        <f ca="1">TODAY()</f>
        <v>44984</v>
      </c>
      <c r="B2" s="154" t="s">
        <v>38</v>
      </c>
      <c r="C2" s="154"/>
      <c r="D2" s="154"/>
      <c r="E2" s="155">
        <f>ведомостьНК!R2</f>
        <v>44985</v>
      </c>
      <c r="F2" s="156"/>
      <c r="M2" s="6">
        <f ca="1">TODAY()</f>
        <v>44984</v>
      </c>
      <c r="N2" s="6"/>
      <c r="O2" s="6"/>
      <c r="P2" s="8"/>
    </row>
    <row r="3" spans="1:16" ht="0.75" customHeight="1" x14ac:dyDescent="0.25"/>
    <row r="4" spans="1:16" ht="15.75" customHeight="1" x14ac:dyDescent="0.35">
      <c r="A4" t="s">
        <v>8</v>
      </c>
      <c r="B4" s="134" t="s">
        <v>41</v>
      </c>
      <c r="I4" s="136"/>
      <c r="J4" s="136"/>
      <c r="K4" s="136" t="s">
        <v>9</v>
      </c>
      <c r="L4" s="136"/>
      <c r="M4" s="11"/>
      <c r="N4" s="11"/>
      <c r="O4" s="11"/>
    </row>
    <row r="5" spans="1:16" ht="15" customHeight="1" x14ac:dyDescent="0.35">
      <c r="A5" t="s">
        <v>10</v>
      </c>
      <c r="B5" s="134" t="s">
        <v>42</v>
      </c>
      <c r="I5" s="157" t="s">
        <v>43</v>
      </c>
      <c r="J5" s="157"/>
      <c r="K5" s="158"/>
      <c r="L5" s="158"/>
      <c r="M5" s="158"/>
      <c r="N5" s="143"/>
      <c r="O5" s="12"/>
    </row>
    <row r="6" spans="1:16" ht="0.75" customHeight="1" x14ac:dyDescent="0.3">
      <c r="I6" s="11"/>
      <c r="J6" s="11"/>
      <c r="K6" s="11"/>
      <c r="L6" s="11"/>
      <c r="M6" s="11"/>
      <c r="N6" s="11"/>
      <c r="O6" s="11"/>
    </row>
    <row r="7" spans="1:16" ht="28.5" customHeight="1" x14ac:dyDescent="0.35">
      <c r="A7" s="13" t="s">
        <v>11</v>
      </c>
      <c r="B7" s="13" t="s">
        <v>12</v>
      </c>
      <c r="C7" s="13" t="s">
        <v>13</v>
      </c>
      <c r="D7" s="13" t="s">
        <v>14</v>
      </c>
      <c r="E7" s="13" t="s">
        <v>15</v>
      </c>
      <c r="F7" s="13" t="s">
        <v>16</v>
      </c>
      <c r="G7" s="13" t="s">
        <v>17</v>
      </c>
      <c r="I7" s="14"/>
      <c r="J7" s="14"/>
      <c r="K7" s="14"/>
      <c r="L7" s="159">
        <f>E2</f>
        <v>44985</v>
      </c>
      <c r="M7" s="159"/>
      <c r="N7" s="144"/>
      <c r="O7" s="11"/>
    </row>
    <row r="8" spans="1:16" ht="16.5" customHeight="1" x14ac:dyDescent="0.35">
      <c r="A8" s="15">
        <v>1</v>
      </c>
      <c r="B8" s="16" t="str">
        <f>ведомостьНК!A5</f>
        <v>хлеб пшеничный</v>
      </c>
      <c r="C8" s="17" t="str">
        <f>ведомость!C5</f>
        <v>кг</v>
      </c>
      <c r="D8" s="116">
        <f>ведомостьНК!B5</f>
        <v>1.5</v>
      </c>
      <c r="E8" s="18">
        <v>93.3</v>
      </c>
      <c r="F8" s="19">
        <f>E8</f>
        <v>93.3</v>
      </c>
      <c r="G8" s="18">
        <f>D8*E8</f>
        <v>139.94999999999999</v>
      </c>
      <c r="I8" s="158" t="s">
        <v>18</v>
      </c>
      <c r="J8" s="158"/>
      <c r="K8" s="158"/>
      <c r="L8" s="158"/>
      <c r="M8" s="158"/>
      <c r="N8" s="143"/>
      <c r="O8" s="20"/>
    </row>
    <row r="9" spans="1:16" ht="15" customHeight="1" x14ac:dyDescent="0.3">
      <c r="A9" s="15">
        <v>2</v>
      </c>
      <c r="B9" s="16" t="str">
        <f>ведомостьНК!A6</f>
        <v>крупа рисовая</v>
      </c>
      <c r="C9" s="17" t="str">
        <f>ведомость!C6</f>
        <v>л</v>
      </c>
      <c r="D9" s="116">
        <f>ведомостьНК!B6</f>
        <v>2.1909999999999998</v>
      </c>
      <c r="E9" s="21">
        <v>72</v>
      </c>
      <c r="F9" s="19">
        <f t="shared" ref="F9:F35" si="0">E9</f>
        <v>72</v>
      </c>
      <c r="G9" s="18">
        <f t="shared" ref="G9:G35" si="1">D9*E9</f>
        <v>157.75199999999998</v>
      </c>
      <c r="I9" s="136"/>
      <c r="J9" s="136"/>
      <c r="K9" s="136"/>
      <c r="L9" s="136"/>
      <c r="M9" s="136"/>
      <c r="N9" s="143"/>
      <c r="O9" s="136"/>
    </row>
    <row r="10" spans="1:16" ht="14.25" customHeight="1" x14ac:dyDescent="0.3">
      <c r="A10" s="15">
        <v>3</v>
      </c>
      <c r="B10" s="16" t="str">
        <f>ведомостьНК!A7</f>
        <v>молоко</v>
      </c>
      <c r="C10" s="17" t="str">
        <f>ведомость!C7</f>
        <v>кг</v>
      </c>
      <c r="D10" s="116">
        <f>ведомостьНК!B7</f>
        <v>11.539000000000001</v>
      </c>
      <c r="E10" s="22">
        <v>64.3</v>
      </c>
      <c r="F10" s="19">
        <f t="shared" si="0"/>
        <v>64.3</v>
      </c>
      <c r="G10" s="18">
        <f t="shared" si="1"/>
        <v>741.95770000000005</v>
      </c>
      <c r="I10" s="114" t="s">
        <v>11</v>
      </c>
      <c r="J10" s="114"/>
      <c r="K10" s="114" t="s">
        <v>19</v>
      </c>
      <c r="L10" s="114" t="s">
        <v>20</v>
      </c>
      <c r="M10" s="114" t="s">
        <v>21</v>
      </c>
      <c r="N10" s="114" t="s">
        <v>46</v>
      </c>
      <c r="O10" s="23"/>
    </row>
    <row r="11" spans="1:16" ht="13.5" customHeight="1" x14ac:dyDescent="0.25">
      <c r="A11" s="15">
        <v>4</v>
      </c>
      <c r="B11" s="16" t="str">
        <f>ведомостьНК!A8</f>
        <v>вода</v>
      </c>
      <c r="C11" s="17" t="str">
        <f>ведомость!C8</f>
        <v>кг</v>
      </c>
      <c r="D11" s="116">
        <f>ведомостьНК!B8</f>
        <v>6.4249999999999998</v>
      </c>
      <c r="E11" s="22"/>
      <c r="F11" s="19">
        <f t="shared" si="0"/>
        <v>0</v>
      </c>
      <c r="G11" s="18">
        <f t="shared" si="1"/>
        <v>0</v>
      </c>
      <c r="I11" s="24">
        <v>1</v>
      </c>
      <c r="J11" s="27">
        <v>253</v>
      </c>
      <c r="K11" s="128" t="str">
        <f>ведомостьНК!H3</f>
        <v>каша рисовая</v>
      </c>
      <c r="L11" s="119">
        <v>17.98</v>
      </c>
      <c r="M11" s="130">
        <v>200</v>
      </c>
      <c r="N11" s="130">
        <v>279.39999999999998</v>
      </c>
      <c r="O11" s="23"/>
    </row>
    <row r="12" spans="1:16" ht="13.5" customHeight="1" x14ac:dyDescent="0.25">
      <c r="A12" s="15">
        <v>5</v>
      </c>
      <c r="B12" s="16" t="str">
        <f>ведомостьНК!A9</f>
        <v>масло сливочное</v>
      </c>
      <c r="C12" s="17" t="str">
        <f>ведомость!C10</f>
        <v>кг</v>
      </c>
      <c r="D12" s="116">
        <f>ведомостьНК!B9</f>
        <v>0.49399999999999999</v>
      </c>
      <c r="E12" s="22">
        <v>653</v>
      </c>
      <c r="F12" s="19">
        <f t="shared" si="0"/>
        <v>653</v>
      </c>
      <c r="G12" s="18">
        <f t="shared" si="1"/>
        <v>322.58199999999999</v>
      </c>
      <c r="I12" s="93">
        <v>2</v>
      </c>
      <c r="J12" s="27">
        <v>497</v>
      </c>
      <c r="K12" s="128" t="str">
        <f>ведомостьНК!J3</f>
        <v>какао с молоком</v>
      </c>
      <c r="L12" s="117">
        <v>14.58</v>
      </c>
      <c r="M12" s="130">
        <v>200</v>
      </c>
      <c r="N12" s="130">
        <v>186</v>
      </c>
      <c r="O12" s="23"/>
    </row>
    <row r="13" spans="1:16" ht="13.5" customHeight="1" x14ac:dyDescent="0.25">
      <c r="A13" s="15">
        <v>6</v>
      </c>
      <c r="B13" s="16" t="str">
        <f>ведомостьНК!A10</f>
        <v>сахар</v>
      </c>
      <c r="C13" s="17" t="str">
        <f>ведомость!C11</f>
        <v>кг</v>
      </c>
      <c r="D13" s="116">
        <f>ведомостьНК!B10</f>
        <v>1.4100000000000001</v>
      </c>
      <c r="E13" s="18">
        <v>65</v>
      </c>
      <c r="F13" s="19">
        <f t="shared" si="0"/>
        <v>65</v>
      </c>
      <c r="G13" s="18">
        <f t="shared" si="1"/>
        <v>91.65</v>
      </c>
      <c r="I13" s="24">
        <v>3</v>
      </c>
      <c r="J13" s="27">
        <v>590</v>
      </c>
      <c r="K13" s="128" t="str">
        <f>ведомостьНК!L3</f>
        <v>печенье</v>
      </c>
      <c r="L13" s="117">
        <v>24.22</v>
      </c>
      <c r="M13" s="130">
        <v>95</v>
      </c>
      <c r="N13" s="130">
        <v>208.5</v>
      </c>
      <c r="O13" s="23"/>
    </row>
    <row r="14" spans="1:16" ht="15" customHeight="1" x14ac:dyDescent="0.25">
      <c r="A14" s="15">
        <v>7</v>
      </c>
      <c r="B14" s="16" t="str">
        <f>ведомостьНК!A11</f>
        <v>соль</v>
      </c>
      <c r="C14" s="17" t="str">
        <f>ведомость!C12</f>
        <v>кг</v>
      </c>
      <c r="D14" s="116">
        <f>ведомостьНК!B11</f>
        <v>4.7E-2</v>
      </c>
      <c r="E14" s="18">
        <v>19</v>
      </c>
      <c r="F14" s="19">
        <f t="shared" si="0"/>
        <v>19</v>
      </c>
      <c r="G14" s="18">
        <f t="shared" si="1"/>
        <v>0.89300000000000002</v>
      </c>
      <c r="I14" s="93">
        <v>4</v>
      </c>
      <c r="J14" s="27"/>
      <c r="K14" s="128">
        <f>ведомостьНК!N3</f>
        <v>0</v>
      </c>
      <c r="L14" s="117"/>
      <c r="M14" s="130"/>
      <c r="N14" s="130"/>
      <c r="O14" s="23"/>
    </row>
    <row r="15" spans="1:16" ht="13.5" customHeight="1" x14ac:dyDescent="0.25">
      <c r="A15" s="15">
        <v>8</v>
      </c>
      <c r="B15" s="16" t="str">
        <f>ведомостьНК!A12</f>
        <v>какао</v>
      </c>
      <c r="C15" s="17" t="str">
        <f>ведомость!C13</f>
        <v>кг</v>
      </c>
      <c r="D15" s="116">
        <f>ведомостьНК!B12</f>
        <v>0.23499999999999999</v>
      </c>
      <c r="E15" s="26">
        <v>920</v>
      </c>
      <c r="F15" s="19">
        <f t="shared" si="0"/>
        <v>920</v>
      </c>
      <c r="G15" s="18">
        <f t="shared" si="1"/>
        <v>216.2</v>
      </c>
      <c r="I15" s="24">
        <v>5</v>
      </c>
      <c r="J15" s="27"/>
      <c r="K15" s="128">
        <f>ведомостьНК!P3</f>
        <v>0</v>
      </c>
      <c r="L15" s="117"/>
      <c r="M15" s="130"/>
      <c r="N15" s="130"/>
      <c r="O15" s="23"/>
    </row>
    <row r="16" spans="1:16" ht="14.25" customHeight="1" x14ac:dyDescent="0.25">
      <c r="A16" s="15">
        <v>9</v>
      </c>
      <c r="B16" s="16" t="str">
        <f>ведомостьНК!A13</f>
        <v>печенье</v>
      </c>
      <c r="C16" s="17" t="str">
        <f>ведомость!C14</f>
        <v>кг</v>
      </c>
      <c r="D16" s="116">
        <f>ведомостьНК!B13</f>
        <v>4.5</v>
      </c>
      <c r="E16" s="18">
        <v>253</v>
      </c>
      <c r="F16" s="19">
        <f t="shared" si="0"/>
        <v>253</v>
      </c>
      <c r="G16" s="18">
        <f t="shared" si="1"/>
        <v>1138.5</v>
      </c>
      <c r="I16" s="93">
        <v>6</v>
      </c>
      <c r="J16" s="27"/>
      <c r="K16" s="128">
        <f>ведомостьНК!R3</f>
        <v>0</v>
      </c>
      <c r="L16" s="117"/>
      <c r="M16" s="130"/>
      <c r="N16" s="130"/>
      <c r="O16" s="23"/>
    </row>
    <row r="17" spans="1:15" ht="14.25" customHeight="1" x14ac:dyDescent="0.25">
      <c r="A17" s="15">
        <v>10</v>
      </c>
      <c r="B17" s="16">
        <f>ведомостьНК!A14</f>
        <v>0</v>
      </c>
      <c r="C17" s="17" t="str">
        <f>ведомость!C15</f>
        <v>кг</v>
      </c>
      <c r="D17" s="116">
        <f>ведомостьНК!B14</f>
        <v>0</v>
      </c>
      <c r="E17" s="22"/>
      <c r="F17" s="19">
        <f t="shared" si="0"/>
        <v>0</v>
      </c>
      <c r="G17" s="18">
        <f t="shared" si="1"/>
        <v>0</v>
      </c>
      <c r="I17" s="24">
        <v>7</v>
      </c>
      <c r="J17" s="27">
        <v>109</v>
      </c>
      <c r="K17" s="127" t="str">
        <f>'[1] ведомость  Учит'!W3</f>
        <v>хлеб</v>
      </c>
      <c r="L17" s="112">
        <v>2.98</v>
      </c>
      <c r="M17" s="130">
        <v>30</v>
      </c>
      <c r="N17" s="130">
        <v>87</v>
      </c>
      <c r="O17" s="23"/>
    </row>
    <row r="18" spans="1:15" ht="15" customHeight="1" x14ac:dyDescent="0.3">
      <c r="A18" s="15">
        <v>11</v>
      </c>
      <c r="B18" s="16">
        <f>ведомостьНК!A15</f>
        <v>0</v>
      </c>
      <c r="C18" s="17" t="str">
        <f>ведомость!C16</f>
        <v>кг</v>
      </c>
      <c r="D18" s="116">
        <f>ведомостьНК!B15</f>
        <v>0</v>
      </c>
      <c r="E18" s="22"/>
      <c r="F18" s="19">
        <f t="shared" si="0"/>
        <v>0</v>
      </c>
      <c r="G18" s="18">
        <f t="shared" si="1"/>
        <v>0</v>
      </c>
      <c r="I18" s="93"/>
      <c r="J18" s="27"/>
      <c r="K18" s="129" t="s">
        <v>34</v>
      </c>
      <c r="L18" s="113">
        <f>SUM(L11:L17)</f>
        <v>59.76</v>
      </c>
      <c r="M18" s="25"/>
      <c r="N18" s="130">
        <f>SUM(N11:N17)</f>
        <v>760.9</v>
      </c>
      <c r="O18" s="23"/>
    </row>
    <row r="19" spans="1:15" ht="12.75" customHeight="1" x14ac:dyDescent="0.25">
      <c r="A19" s="15">
        <v>12</v>
      </c>
      <c r="B19" s="16">
        <f>ведомостьНК!A16</f>
        <v>0</v>
      </c>
      <c r="C19" s="17" t="str">
        <f>ведомость!C17</f>
        <v>кг</v>
      </c>
      <c r="D19" s="116">
        <f>ведомостьНК!B16</f>
        <v>0</v>
      </c>
      <c r="E19" s="18"/>
      <c r="F19" s="19">
        <f t="shared" si="0"/>
        <v>0</v>
      </c>
      <c r="G19" s="18">
        <f t="shared" si="1"/>
        <v>0</v>
      </c>
      <c r="I19" s="23"/>
      <c r="J19" s="23"/>
      <c r="K19" s="23"/>
      <c r="L19" s="23"/>
      <c r="M19" s="23"/>
      <c r="N19" s="23"/>
      <c r="O19" s="23"/>
    </row>
    <row r="20" spans="1:15" ht="12.75" customHeight="1" x14ac:dyDescent="0.3">
      <c r="A20" s="15">
        <v>13</v>
      </c>
      <c r="B20" s="16">
        <f>ведомостьНК!A17</f>
        <v>0</v>
      </c>
      <c r="C20" s="17" t="str">
        <f>ведомость!C18</f>
        <v>кг</v>
      </c>
      <c r="D20" s="116">
        <f>ведомостьНК!B17</f>
        <v>0</v>
      </c>
      <c r="E20" s="29"/>
      <c r="F20" s="19">
        <f t="shared" si="0"/>
        <v>0</v>
      </c>
      <c r="G20" s="18">
        <f t="shared" si="1"/>
        <v>0</v>
      </c>
      <c r="I20" s="23"/>
      <c r="J20" s="23"/>
      <c r="K20" s="23" t="s">
        <v>22</v>
      </c>
      <c r="L20" s="150" t="s">
        <v>42</v>
      </c>
      <c r="M20" s="150"/>
      <c r="N20" s="142"/>
      <c r="O20" s="23"/>
    </row>
    <row r="21" spans="1:15" ht="12.75" customHeight="1" x14ac:dyDescent="0.25">
      <c r="A21" s="15">
        <v>14</v>
      </c>
      <c r="B21" s="16">
        <f>ведомостьНК!A18</f>
        <v>0</v>
      </c>
      <c r="C21" s="17" t="str">
        <f>ведомость!C19</f>
        <v>кг</v>
      </c>
      <c r="D21" s="116">
        <f>ведомостьНК!B18</f>
        <v>0</v>
      </c>
      <c r="E21" s="19"/>
      <c r="F21" s="19">
        <f t="shared" si="0"/>
        <v>0</v>
      </c>
      <c r="G21" s="18">
        <f t="shared" si="1"/>
        <v>0</v>
      </c>
      <c r="I21" s="23"/>
      <c r="J21" s="23"/>
      <c r="K21" s="23"/>
      <c r="L21" s="132"/>
      <c r="M21" s="23"/>
      <c r="N21" s="23"/>
      <c r="O21" s="23"/>
    </row>
    <row r="22" spans="1:15" ht="14.25" customHeight="1" x14ac:dyDescent="0.3">
      <c r="A22" s="15">
        <v>15</v>
      </c>
      <c r="B22" s="16">
        <f>ведомостьНК!A19</f>
        <v>0</v>
      </c>
      <c r="C22" s="17" t="str">
        <f>ведомость!C20</f>
        <v>кг</v>
      </c>
      <c r="D22" s="116">
        <f>ведомостьНК!B19</f>
        <v>0</v>
      </c>
      <c r="E22" s="19"/>
      <c r="F22" s="19">
        <f t="shared" si="0"/>
        <v>0</v>
      </c>
      <c r="G22" s="18">
        <f t="shared" si="1"/>
        <v>0</v>
      </c>
      <c r="I22" s="23"/>
      <c r="J22" s="23"/>
      <c r="K22" s="23" t="s">
        <v>23</v>
      </c>
      <c r="L22" s="150" t="s">
        <v>44</v>
      </c>
      <c r="M22" s="150"/>
      <c r="N22" s="142"/>
      <c r="O22" s="23"/>
    </row>
    <row r="23" spans="1:15" ht="14.25" customHeight="1" x14ac:dyDescent="0.25">
      <c r="A23" s="15">
        <v>16</v>
      </c>
      <c r="B23" s="16">
        <f>ведомостьНК!A20</f>
        <v>0</v>
      </c>
      <c r="C23" s="17" t="str">
        <f>ведомость!C21</f>
        <v>кг</v>
      </c>
      <c r="D23" s="116">
        <f>ведомостьНК!B20</f>
        <v>0</v>
      </c>
      <c r="E23" s="19"/>
      <c r="F23" s="19">
        <f t="shared" si="0"/>
        <v>0</v>
      </c>
      <c r="G23" s="18">
        <f t="shared" si="1"/>
        <v>0</v>
      </c>
      <c r="I23" s="23"/>
      <c r="J23" s="23"/>
      <c r="K23" s="23"/>
      <c r="L23" s="132"/>
      <c r="M23" s="132"/>
      <c r="N23" s="142"/>
      <c r="O23" s="23"/>
    </row>
    <row r="24" spans="1:15" ht="14.25" customHeight="1" x14ac:dyDescent="0.25">
      <c r="A24" s="15">
        <v>17</v>
      </c>
      <c r="B24" s="16">
        <f>ведомостьНК!A21</f>
        <v>0</v>
      </c>
      <c r="C24" s="17" t="str">
        <f>ведомость!C22</f>
        <v>кг</v>
      </c>
      <c r="D24" s="116">
        <f>ведомостьНК!B21</f>
        <v>0</v>
      </c>
      <c r="E24" s="19"/>
      <c r="F24" s="19">
        <f t="shared" si="0"/>
        <v>0</v>
      </c>
      <c r="G24" s="18">
        <f t="shared" si="1"/>
        <v>0</v>
      </c>
      <c r="I24" s="23"/>
      <c r="J24" s="23"/>
      <c r="K24" s="23"/>
      <c r="L24" s="132"/>
      <c r="M24" s="132"/>
      <c r="N24" s="142"/>
      <c r="O24" s="23"/>
    </row>
    <row r="25" spans="1:15" ht="14.25" customHeight="1" x14ac:dyDescent="0.25">
      <c r="A25" s="15">
        <v>18</v>
      </c>
      <c r="B25" s="16">
        <f>ведомостьНК!A22</f>
        <v>0</v>
      </c>
      <c r="C25" s="17" t="str">
        <f>ведомость!C23</f>
        <v>кг</v>
      </c>
      <c r="D25" s="116">
        <f>ведомостьНК!B22</f>
        <v>0</v>
      </c>
      <c r="E25" s="19"/>
      <c r="F25" s="19">
        <f t="shared" si="0"/>
        <v>0</v>
      </c>
      <c r="G25" s="18">
        <f t="shared" si="1"/>
        <v>0</v>
      </c>
      <c r="I25" s="23"/>
      <c r="J25" s="23"/>
      <c r="K25" s="23"/>
      <c r="L25" s="132"/>
      <c r="M25" s="132"/>
      <c r="N25" s="142"/>
      <c r="O25" s="23"/>
    </row>
    <row r="26" spans="1:15" ht="14.25" customHeight="1" x14ac:dyDescent="0.25">
      <c r="A26" s="15">
        <v>19</v>
      </c>
      <c r="B26" s="16">
        <f>ведомостьНК!A23</f>
        <v>0</v>
      </c>
      <c r="C26" s="17" t="str">
        <f>ведомость!C24</f>
        <v>кг</v>
      </c>
      <c r="D26" s="116">
        <f>ведомостьНК!B23</f>
        <v>0</v>
      </c>
      <c r="E26" s="19"/>
      <c r="F26" s="19">
        <f t="shared" si="0"/>
        <v>0</v>
      </c>
      <c r="G26" s="18">
        <f t="shared" si="1"/>
        <v>0</v>
      </c>
      <c r="I26" s="23"/>
      <c r="J26" s="23"/>
      <c r="K26" s="23"/>
      <c r="L26" s="132"/>
      <c r="M26" s="132"/>
      <c r="N26" s="142"/>
      <c r="O26" s="23"/>
    </row>
    <row r="27" spans="1:15" ht="14.25" customHeight="1" x14ac:dyDescent="0.25">
      <c r="A27" s="15">
        <v>20</v>
      </c>
      <c r="B27" s="16">
        <f>ведомостьНК!A24</f>
        <v>0</v>
      </c>
      <c r="C27" s="17" t="str">
        <f>ведомость!C25</f>
        <v>кг</v>
      </c>
      <c r="D27" s="116">
        <f>ведомостьНК!B24</f>
        <v>0</v>
      </c>
      <c r="E27" s="19"/>
      <c r="F27" s="19">
        <f t="shared" si="0"/>
        <v>0</v>
      </c>
      <c r="G27" s="18">
        <f t="shared" si="1"/>
        <v>0</v>
      </c>
    </row>
    <row r="28" spans="1:15" ht="13.5" customHeight="1" x14ac:dyDescent="0.25">
      <c r="A28" s="15">
        <v>21</v>
      </c>
      <c r="B28" s="16">
        <f>ведомостьНК!A25</f>
        <v>0</v>
      </c>
      <c r="C28" s="17" t="str">
        <f>ведомость!C26</f>
        <v>кг</v>
      </c>
      <c r="D28" s="116">
        <f>ведомостьНК!B25</f>
        <v>0</v>
      </c>
      <c r="E28" s="118"/>
      <c r="F28" s="19">
        <f t="shared" si="0"/>
        <v>0</v>
      </c>
      <c r="G28" s="18">
        <f t="shared" si="1"/>
        <v>0</v>
      </c>
      <c r="K28" s="109"/>
      <c r="L28" s="109"/>
      <c r="M28" s="109"/>
      <c r="N28" s="109"/>
    </row>
    <row r="29" spans="1:15" ht="14.25" customHeight="1" x14ac:dyDescent="0.25">
      <c r="A29" s="15">
        <v>22</v>
      </c>
      <c r="B29" s="16">
        <f>ведомостьНК!A26</f>
        <v>0</v>
      </c>
      <c r="C29" s="17" t="str">
        <f>ведомость!C27</f>
        <v>кг</v>
      </c>
      <c r="D29" s="116">
        <f>ведомостьНК!B26</f>
        <v>0</v>
      </c>
      <c r="E29" s="19"/>
      <c r="F29" s="19">
        <f t="shared" si="0"/>
        <v>0</v>
      </c>
      <c r="G29" s="18">
        <f t="shared" si="1"/>
        <v>0</v>
      </c>
      <c r="K29" s="109"/>
      <c r="L29" s="108"/>
      <c r="M29" s="108"/>
      <c r="N29" s="108"/>
    </row>
    <row r="30" spans="1:15" ht="14.25" customHeight="1" x14ac:dyDescent="0.25">
      <c r="A30" s="15">
        <v>23</v>
      </c>
      <c r="B30" s="16">
        <f>ведомостьНК!A27</f>
        <v>0</v>
      </c>
      <c r="C30" s="17" t="str">
        <f>ведомость!C28</f>
        <v>кг</v>
      </c>
      <c r="D30" s="116">
        <f>ведомостьНК!B27</f>
        <v>0</v>
      </c>
      <c r="E30" s="19"/>
      <c r="F30" s="19">
        <f t="shared" si="0"/>
        <v>0</v>
      </c>
      <c r="G30" s="18">
        <f t="shared" si="1"/>
        <v>0</v>
      </c>
      <c r="K30" s="109"/>
      <c r="L30" s="108"/>
      <c r="M30" s="108"/>
      <c r="N30" s="108"/>
      <c r="O30" s="30"/>
    </row>
    <row r="31" spans="1:15" ht="12.75" customHeight="1" x14ac:dyDescent="0.25">
      <c r="A31" s="15">
        <v>24</v>
      </c>
      <c r="B31" s="16">
        <f>ведомостьНК!A28</f>
        <v>0</v>
      </c>
      <c r="C31" s="17" t="str">
        <f>ведомость!C29</f>
        <v>кг</v>
      </c>
      <c r="D31" s="116">
        <f>ведомостьНК!B28</f>
        <v>0</v>
      </c>
      <c r="E31" s="19"/>
      <c r="F31" s="19">
        <f t="shared" si="0"/>
        <v>0</v>
      </c>
      <c r="G31" s="18">
        <f t="shared" si="1"/>
        <v>0</v>
      </c>
      <c r="K31" s="109"/>
      <c r="L31" s="108"/>
      <c r="M31" s="108"/>
      <c r="N31" s="108"/>
      <c r="O31" s="30"/>
    </row>
    <row r="32" spans="1:15" ht="13.5" customHeight="1" x14ac:dyDescent="0.25">
      <c r="A32" s="15">
        <v>25</v>
      </c>
      <c r="B32" s="16">
        <f>ведомостьНК!A29</f>
        <v>0</v>
      </c>
      <c r="C32" s="17" t="str">
        <f>ведомость!C30</f>
        <v>кг</v>
      </c>
      <c r="D32" s="116">
        <f>ведомостьНК!B29</f>
        <v>0</v>
      </c>
      <c r="E32" s="19"/>
      <c r="F32" s="19">
        <f t="shared" si="0"/>
        <v>0</v>
      </c>
      <c r="G32" s="18">
        <f t="shared" si="1"/>
        <v>0</v>
      </c>
      <c r="K32" s="5"/>
      <c r="L32" s="5"/>
      <c r="M32" s="5"/>
      <c r="N32" s="5"/>
      <c r="O32" s="5"/>
    </row>
    <row r="33" spans="1:15" ht="12.75" customHeight="1" x14ac:dyDescent="0.25">
      <c r="A33" s="15">
        <v>26</v>
      </c>
      <c r="B33" s="16">
        <f>ведомостьНК!A30</f>
        <v>0</v>
      </c>
      <c r="C33" s="17" t="str">
        <f>ведомость!C31</f>
        <v>кг</v>
      </c>
      <c r="D33" s="116">
        <f>ведомостьНК!B30</f>
        <v>0</v>
      </c>
      <c r="E33" s="19"/>
      <c r="F33" s="19">
        <f t="shared" si="0"/>
        <v>0</v>
      </c>
      <c r="G33" s="18">
        <f t="shared" si="1"/>
        <v>0</v>
      </c>
      <c r="K33" s="165"/>
      <c r="L33" s="166"/>
      <c r="M33" s="165"/>
      <c r="N33" s="165"/>
      <c r="O33" s="5"/>
    </row>
    <row r="34" spans="1:15" ht="12.75" customHeight="1" x14ac:dyDescent="0.3">
      <c r="A34" s="15">
        <v>27</v>
      </c>
      <c r="B34" s="16">
        <f>ведомостьНК!A31</f>
        <v>0</v>
      </c>
      <c r="C34" s="17" t="str">
        <f>ведомость!C32</f>
        <v>кг</v>
      </c>
      <c r="D34" s="116">
        <f>ведомостьНК!B31</f>
        <v>0</v>
      </c>
      <c r="E34" s="131"/>
      <c r="F34" s="19">
        <f t="shared" si="0"/>
        <v>0</v>
      </c>
      <c r="G34" s="18">
        <f t="shared" si="1"/>
        <v>0</v>
      </c>
      <c r="K34" s="165" t="s">
        <v>37</v>
      </c>
      <c r="L34" s="167">
        <f>L11+L12+L13+L14+L17</f>
        <v>59.76</v>
      </c>
      <c r="M34" s="165">
        <f>L34*ведомостьНК!H4</f>
        <v>2808.72</v>
      </c>
      <c r="N34" s="165"/>
      <c r="O34" s="5"/>
    </row>
    <row r="35" spans="1:15" ht="13.5" customHeight="1" x14ac:dyDescent="0.3">
      <c r="A35" s="15">
        <v>28</v>
      </c>
      <c r="B35" s="16">
        <f>ведомостьНК!A32</f>
        <v>0</v>
      </c>
      <c r="C35" s="17" t="str">
        <f>ведомость!C33</f>
        <v>кг</v>
      </c>
      <c r="D35" s="116">
        <f>ведомостьНК!B32</f>
        <v>0</v>
      </c>
      <c r="E35" s="131"/>
      <c r="F35" s="19">
        <f t="shared" si="0"/>
        <v>0</v>
      </c>
      <c r="G35" s="18">
        <f t="shared" si="1"/>
        <v>0</v>
      </c>
      <c r="K35" s="165" t="s">
        <v>36</v>
      </c>
      <c r="L35" s="167">
        <f>L15+L16</f>
        <v>0</v>
      </c>
      <c r="M35" s="165">
        <f>L35*ведомость!P4</f>
        <v>0</v>
      </c>
      <c r="N35" s="165"/>
    </row>
    <row r="36" spans="1:15" ht="12.75" customHeight="1" x14ac:dyDescent="0.3">
      <c r="A36" s="151" t="s">
        <v>26</v>
      </c>
      <c r="B36" s="151"/>
      <c r="C36" s="151"/>
      <c r="D36" s="151"/>
      <c r="E36" s="151"/>
      <c r="F36" s="151"/>
      <c r="G36" s="98">
        <f>SUM(G8:G35)</f>
        <v>2809.4847</v>
      </c>
      <c r="K36" s="165"/>
      <c r="L36" s="165"/>
      <c r="M36" s="165"/>
      <c r="N36" s="165"/>
    </row>
    <row r="37" spans="1:15" ht="12.75" customHeight="1" x14ac:dyDescent="0.3">
      <c r="A37" s="133"/>
      <c r="B37" s="94"/>
      <c r="C37" s="95"/>
      <c r="D37" s="96"/>
      <c r="E37" s="97"/>
      <c r="F37" s="35"/>
      <c r="G37" s="35"/>
      <c r="K37" s="168">
        <f>E2</f>
        <v>44985</v>
      </c>
      <c r="L37" s="169" t="s">
        <v>31</v>
      </c>
      <c r="M37" s="167">
        <f>L18*ведомостьНК!H4</f>
        <v>2808.72</v>
      </c>
      <c r="N37" s="167">
        <f>M37-G36</f>
        <v>-0.76470000000017535</v>
      </c>
      <c r="O37" s="30"/>
    </row>
    <row r="38" spans="1:15" x14ac:dyDescent="0.3">
      <c r="A38" s="133"/>
      <c r="B38" s="31"/>
      <c r="C38" s="32"/>
      <c r="D38" s="33"/>
      <c r="E38" s="34"/>
      <c r="F38" s="34"/>
      <c r="G38" s="35"/>
      <c r="K38" s="135"/>
    </row>
    <row r="39" spans="1:15" x14ac:dyDescent="0.3">
      <c r="A39" s="151"/>
      <c r="B39" s="151"/>
      <c r="C39" s="151"/>
      <c r="D39" s="151"/>
      <c r="E39" s="151"/>
      <c r="F39" s="151"/>
      <c r="G39" s="35"/>
    </row>
    <row r="40" spans="1:15" x14ac:dyDescent="0.3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</row>
    <row r="41" spans="1:15" x14ac:dyDescent="0.3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</row>
    <row r="42" spans="1:15" x14ac:dyDescent="0.3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</row>
    <row r="43" spans="1:15" x14ac:dyDescent="0.3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15" x14ac:dyDescent="0.3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</sheetData>
  <mergeCells count="10">
    <mergeCell ref="L20:M20"/>
    <mergeCell ref="L22:M22"/>
    <mergeCell ref="A36:F36"/>
    <mergeCell ref="A39:F39"/>
    <mergeCell ref="E1:F1"/>
    <mergeCell ref="B2:D2"/>
    <mergeCell ref="E2:F2"/>
    <mergeCell ref="I5:M5"/>
    <mergeCell ref="L7:M7"/>
    <mergeCell ref="I8:M8"/>
  </mergeCells>
  <pageMargins left="0.23622047244094491" right="0.23622047244094491" top="0.19685039370078741" bottom="0.74803149606299213" header="0.19685039370078741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opLeftCell="A2" zoomScale="85" zoomScaleNormal="85" workbookViewId="0">
      <selection activeCell="L23" sqref="L23"/>
    </sheetView>
  </sheetViews>
  <sheetFormatPr defaultRowHeight="14.4" x14ac:dyDescent="0.3"/>
  <cols>
    <col min="1" max="1" width="20.109375" customWidth="1"/>
    <col min="2" max="2" width="8" customWidth="1"/>
    <col min="3" max="3" width="4.44140625" customWidth="1"/>
    <col min="4" max="4" width="0.33203125" hidden="1" customWidth="1"/>
    <col min="5" max="5" width="4.88671875" hidden="1" customWidth="1"/>
    <col min="6" max="6" width="7.44140625" hidden="1" customWidth="1"/>
    <col min="7" max="7" width="6.109375" customWidth="1"/>
    <col min="8" max="8" width="8" customWidth="1"/>
    <col min="9" max="9" width="6.33203125" customWidth="1"/>
    <col min="10" max="10" width="7.5546875" customWidth="1"/>
    <col min="11" max="11" width="6" customWidth="1"/>
    <col min="12" max="12" width="7.5546875" customWidth="1"/>
    <col min="13" max="13" width="6.33203125" customWidth="1"/>
    <col min="14" max="14" width="8.88671875" customWidth="1"/>
    <col min="15" max="15" width="6.5546875" customWidth="1"/>
    <col min="16" max="16" width="8.33203125" customWidth="1"/>
    <col min="17" max="17" width="8.109375" customWidth="1"/>
    <col min="18" max="18" width="6.6640625" customWidth="1"/>
    <col min="19" max="19" width="5.88671875" customWidth="1"/>
    <col min="20" max="20" width="6.6640625" customWidth="1"/>
    <col min="21" max="21" width="6.44140625" customWidth="1"/>
    <col min="22" max="22" width="4.33203125" customWidth="1"/>
    <col min="23" max="23" width="2.5546875" customWidth="1"/>
    <col min="24" max="24" width="4.33203125" customWidth="1"/>
    <col min="25" max="25" width="2.44140625" customWidth="1"/>
  </cols>
  <sheetData>
    <row r="1" spans="1:26" ht="15.75" hidden="1" customHeight="1" x14ac:dyDescent="0.25">
      <c r="A1" s="160" t="s">
        <v>39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1">
        <f ca="1">TODAY()</f>
        <v>44984</v>
      </c>
      <c r="S1" s="161"/>
      <c r="T1" s="161"/>
      <c r="U1" s="1"/>
      <c r="V1" s="1"/>
      <c r="W1" s="1"/>
      <c r="X1" s="1"/>
      <c r="Y1" s="1"/>
      <c r="Z1" s="1"/>
    </row>
    <row r="2" spans="1:26" ht="34.5" customHeight="1" thickBot="1" x14ac:dyDescent="0.35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2">
        <v>44985</v>
      </c>
      <c r="S2" s="163"/>
      <c r="T2" s="163"/>
      <c r="U2" s="1"/>
      <c r="V2" s="1"/>
      <c r="W2" s="1"/>
      <c r="X2" s="1"/>
      <c r="Y2" s="1"/>
      <c r="Z2" s="1"/>
    </row>
    <row r="3" spans="1:26" ht="60" customHeight="1" thickBot="1" x14ac:dyDescent="0.35">
      <c r="A3" s="37" t="s">
        <v>0</v>
      </c>
      <c r="B3" s="38" t="s">
        <v>1</v>
      </c>
      <c r="C3" s="39" t="s">
        <v>27</v>
      </c>
      <c r="D3" s="42"/>
      <c r="E3" s="40" t="s">
        <v>2</v>
      </c>
      <c r="F3" s="41"/>
      <c r="G3" s="40"/>
      <c r="H3" s="41" t="s">
        <v>49</v>
      </c>
      <c r="I3" s="40" t="s">
        <v>2</v>
      </c>
      <c r="J3" s="43" t="s">
        <v>50</v>
      </c>
      <c r="K3" s="40" t="s">
        <v>2</v>
      </c>
      <c r="L3" s="43" t="s">
        <v>51</v>
      </c>
      <c r="M3" s="40" t="s">
        <v>32</v>
      </c>
      <c r="N3" s="43"/>
      <c r="O3" s="40" t="s">
        <v>2</v>
      </c>
      <c r="P3" s="41"/>
      <c r="Q3" s="40" t="s">
        <v>2</v>
      </c>
      <c r="R3" s="43"/>
      <c r="S3" s="40" t="s">
        <v>2</v>
      </c>
      <c r="T3" s="44" t="s">
        <v>52</v>
      </c>
      <c r="U3" s="1"/>
      <c r="V3" s="1"/>
      <c r="W3" s="1"/>
      <c r="X3" s="1"/>
      <c r="Y3" s="1"/>
      <c r="Z3" s="1"/>
    </row>
    <row r="4" spans="1:26" ht="18" customHeight="1" x14ac:dyDescent="0.3">
      <c r="A4" s="45" t="s">
        <v>4</v>
      </c>
      <c r="B4" s="46"/>
      <c r="C4" s="47"/>
      <c r="D4" s="48"/>
      <c r="E4" s="48"/>
      <c r="F4" s="48">
        <v>56</v>
      </c>
      <c r="G4" s="48"/>
      <c r="H4" s="48">
        <v>47</v>
      </c>
      <c r="I4" s="48"/>
      <c r="J4" s="48">
        <v>47</v>
      </c>
      <c r="K4" s="48"/>
      <c r="L4" s="48">
        <v>47</v>
      </c>
      <c r="M4" s="48"/>
      <c r="N4" s="48">
        <v>47</v>
      </c>
      <c r="O4" s="48"/>
      <c r="P4" s="48">
        <v>47</v>
      </c>
      <c r="Q4" s="49"/>
      <c r="R4" s="48">
        <v>47</v>
      </c>
      <c r="S4" s="49"/>
      <c r="T4" s="50">
        <v>47</v>
      </c>
      <c r="U4" s="2"/>
      <c r="V4" s="3"/>
      <c r="W4" s="3"/>
      <c r="X4" s="3"/>
      <c r="Y4" s="3"/>
      <c r="Z4" s="3"/>
    </row>
    <row r="5" spans="1:26" ht="15" customHeight="1" x14ac:dyDescent="0.3">
      <c r="A5" s="99" t="s">
        <v>52</v>
      </c>
      <c r="B5" s="51">
        <f>T5</f>
        <v>1.5</v>
      </c>
      <c r="C5" s="52" t="s">
        <v>6</v>
      </c>
      <c r="D5" s="88"/>
      <c r="E5" s="88"/>
      <c r="F5" s="89"/>
      <c r="G5" s="89"/>
      <c r="H5" s="90"/>
      <c r="I5" s="90"/>
      <c r="J5" s="91"/>
      <c r="K5" s="91"/>
      <c r="L5" s="90"/>
      <c r="M5" s="90"/>
      <c r="N5" s="91"/>
      <c r="O5" s="90"/>
      <c r="P5" s="91"/>
      <c r="Q5" s="92"/>
      <c r="R5" s="90"/>
      <c r="S5" s="92"/>
      <c r="T5" s="53">
        <v>1.5</v>
      </c>
      <c r="U5" s="2"/>
      <c r="V5" s="3"/>
      <c r="W5" s="3"/>
      <c r="X5" s="3"/>
      <c r="Y5" s="3"/>
      <c r="Z5" s="3"/>
    </row>
    <row r="6" spans="1:26" ht="15" customHeight="1" x14ac:dyDescent="0.25">
      <c r="A6" s="100" t="s">
        <v>53</v>
      </c>
      <c r="B6" s="60">
        <f>T6+R6+P6+N6+L6+J6+H6+F6</f>
        <v>2.1909999999999998</v>
      </c>
      <c r="C6" s="55" t="str">
        <f>IF(A6="яйцо","шт",IF(A6="молоко","л","кг"))</f>
        <v>кг</v>
      </c>
      <c r="D6" s="79"/>
      <c r="E6" s="78">
        <f>F6/$F$4</f>
        <v>0</v>
      </c>
      <c r="F6" s="56"/>
      <c r="G6" s="57">
        <f>H6/$H$4</f>
        <v>4.6617021276595741E-2</v>
      </c>
      <c r="H6" s="56">
        <v>2.1909999999999998</v>
      </c>
      <c r="I6" s="80">
        <f>J6/$J$4</f>
        <v>0</v>
      </c>
      <c r="J6" s="56"/>
      <c r="K6" s="57">
        <f>L6/$L$4</f>
        <v>0</v>
      </c>
      <c r="L6" s="81"/>
      <c r="M6" s="80">
        <f>N6/$N$4</f>
        <v>0</v>
      </c>
      <c r="N6" s="54"/>
      <c r="O6" s="80">
        <f>P6/$P$4</f>
        <v>0</v>
      </c>
      <c r="P6" s="54"/>
      <c r="Q6" s="58">
        <f>R6/$R$4</f>
        <v>0</v>
      </c>
      <c r="R6" s="56"/>
      <c r="S6" s="57">
        <f>T6/$T$4</f>
        <v>0</v>
      </c>
      <c r="T6" s="81"/>
      <c r="U6" s="2"/>
      <c r="V6" s="3"/>
      <c r="W6" s="3"/>
      <c r="X6" s="3"/>
      <c r="Y6" s="3"/>
      <c r="Z6" s="3"/>
    </row>
    <row r="7" spans="1:26" ht="15" customHeight="1" x14ac:dyDescent="0.25">
      <c r="A7" s="100" t="s">
        <v>54</v>
      </c>
      <c r="B7" s="60">
        <f t="shared" ref="B7:B34" si="0">T7+R7+P7+N7+L7+J7+H7+F7</f>
        <v>11.539000000000001</v>
      </c>
      <c r="C7" s="55" t="str">
        <f>IF(A7="яйцо","шт",IF(A7="молоко","л","кг"))</f>
        <v>л</v>
      </c>
      <c r="D7" s="82"/>
      <c r="E7" s="78">
        <f t="shared" ref="E7:E35" si="1">F7/$F$4</f>
        <v>0</v>
      </c>
      <c r="F7" s="54"/>
      <c r="G7" s="57">
        <f>H7/$H$4</f>
        <v>0.11551063829787235</v>
      </c>
      <c r="H7" s="54">
        <v>5.4290000000000003</v>
      </c>
      <c r="I7" s="80">
        <f t="shared" ref="I7:I35" si="2">J7/$J$4</f>
        <v>0.13</v>
      </c>
      <c r="J7" s="54">
        <v>6.11</v>
      </c>
      <c r="K7" s="57">
        <f t="shared" ref="K7:K35" si="3">L7/$L$4</f>
        <v>0</v>
      </c>
      <c r="L7" s="81"/>
      <c r="M7" s="80">
        <f t="shared" ref="M7:M35" si="4">N7/$N$4</f>
        <v>0</v>
      </c>
      <c r="N7" s="54"/>
      <c r="O7" s="80">
        <f t="shared" ref="O7:O35" si="5">P7/$P$4</f>
        <v>0</v>
      </c>
      <c r="P7" s="54"/>
      <c r="Q7" s="58">
        <f t="shared" ref="Q7:Q35" si="6">R7/$R$4</f>
        <v>0</v>
      </c>
      <c r="R7" s="54"/>
      <c r="S7" s="57"/>
      <c r="T7" s="81"/>
      <c r="U7" s="3"/>
      <c r="V7" s="3"/>
      <c r="W7" s="3"/>
      <c r="X7" s="3"/>
      <c r="Y7" s="3"/>
      <c r="Z7" s="3"/>
    </row>
    <row r="8" spans="1:26" ht="15" customHeight="1" x14ac:dyDescent="0.25">
      <c r="A8" s="100" t="s">
        <v>55</v>
      </c>
      <c r="B8" s="60">
        <f t="shared" si="0"/>
        <v>6.4249999999999998</v>
      </c>
      <c r="C8" s="55" t="str">
        <f t="shared" ref="C8:C35" si="7">IF(A8="яйцо","шт",IF(A8="молоко","л","кг"))</f>
        <v>кг</v>
      </c>
      <c r="D8" s="81"/>
      <c r="E8" s="78">
        <f t="shared" si="1"/>
        <v>0</v>
      </c>
      <c r="F8" s="81"/>
      <c r="G8" s="57">
        <f t="shared" ref="G8:G35" si="8">H8/$H$4</f>
        <v>5.6702127659574469E-2</v>
      </c>
      <c r="H8" s="81">
        <v>2.665</v>
      </c>
      <c r="I8" s="80">
        <f t="shared" si="2"/>
        <v>0.08</v>
      </c>
      <c r="J8" s="81">
        <v>3.76</v>
      </c>
      <c r="K8" s="57">
        <f t="shared" si="3"/>
        <v>0</v>
      </c>
      <c r="L8" s="81"/>
      <c r="M8" s="80">
        <f t="shared" si="4"/>
        <v>0</v>
      </c>
      <c r="N8" s="54"/>
      <c r="O8" s="80">
        <f t="shared" si="5"/>
        <v>0</v>
      </c>
      <c r="P8" s="54"/>
      <c r="Q8" s="58">
        <f t="shared" si="6"/>
        <v>0</v>
      </c>
      <c r="R8" s="81"/>
      <c r="S8" s="57"/>
      <c r="T8" s="81"/>
      <c r="U8" s="3"/>
      <c r="V8" s="3"/>
      <c r="W8" s="3"/>
      <c r="X8" s="3"/>
      <c r="Y8" s="3"/>
      <c r="Z8" s="3"/>
    </row>
    <row r="9" spans="1:26" ht="15" customHeight="1" x14ac:dyDescent="0.25">
      <c r="A9" s="100" t="s">
        <v>56</v>
      </c>
      <c r="B9" s="60">
        <f t="shared" si="0"/>
        <v>0.49399999999999999</v>
      </c>
      <c r="C9" s="55" t="str">
        <f t="shared" si="7"/>
        <v>кг</v>
      </c>
      <c r="D9" s="81"/>
      <c r="E9" s="78">
        <f t="shared" si="1"/>
        <v>0</v>
      </c>
      <c r="F9" s="54"/>
      <c r="G9" s="57">
        <f t="shared" si="8"/>
        <v>1.0510638297872341E-2</v>
      </c>
      <c r="H9" s="54">
        <v>0.49399999999999999</v>
      </c>
      <c r="I9" s="80">
        <f t="shared" si="2"/>
        <v>0</v>
      </c>
      <c r="J9" s="54"/>
      <c r="K9" s="57">
        <f t="shared" si="3"/>
        <v>0</v>
      </c>
      <c r="L9" s="54"/>
      <c r="M9" s="80">
        <f t="shared" si="4"/>
        <v>0</v>
      </c>
      <c r="N9" s="54"/>
      <c r="O9" s="80">
        <f t="shared" si="5"/>
        <v>0</v>
      </c>
      <c r="P9" s="54"/>
      <c r="Q9" s="58">
        <f t="shared" si="6"/>
        <v>0</v>
      </c>
      <c r="R9" s="54"/>
      <c r="S9" s="57"/>
      <c r="T9" s="81"/>
      <c r="U9" s="3"/>
      <c r="V9" s="3"/>
      <c r="W9" s="3"/>
      <c r="X9" s="3"/>
      <c r="Y9" s="3"/>
      <c r="Z9" s="3"/>
    </row>
    <row r="10" spans="1:26" ht="15" customHeight="1" x14ac:dyDescent="0.25">
      <c r="A10" s="100" t="s">
        <v>57</v>
      </c>
      <c r="B10" s="60">
        <f t="shared" si="0"/>
        <v>1.4100000000000001</v>
      </c>
      <c r="C10" s="55" t="str">
        <f t="shared" si="7"/>
        <v>кг</v>
      </c>
      <c r="D10" s="83"/>
      <c r="E10" s="78">
        <f t="shared" si="1"/>
        <v>0</v>
      </c>
      <c r="F10" s="54"/>
      <c r="G10" s="57">
        <f>H10/$H$4</f>
        <v>5.0000000000000001E-3</v>
      </c>
      <c r="H10" s="54">
        <v>0.23499999999999999</v>
      </c>
      <c r="I10" s="80">
        <f t="shared" si="2"/>
        <v>2.5000000000000001E-2</v>
      </c>
      <c r="J10" s="54">
        <v>1.175</v>
      </c>
      <c r="K10" s="57">
        <f t="shared" si="3"/>
        <v>0</v>
      </c>
      <c r="L10" s="54"/>
      <c r="M10" s="80">
        <f t="shared" si="4"/>
        <v>0</v>
      </c>
      <c r="N10" s="54"/>
      <c r="O10" s="80">
        <f t="shared" si="5"/>
        <v>0</v>
      </c>
      <c r="P10" s="54"/>
      <c r="Q10" s="58">
        <f t="shared" si="6"/>
        <v>0</v>
      </c>
      <c r="R10" s="54"/>
      <c r="S10" s="57"/>
      <c r="T10" s="81"/>
      <c r="U10" s="3"/>
      <c r="V10" s="3"/>
      <c r="W10" s="3"/>
      <c r="X10" s="3"/>
      <c r="Y10" s="3"/>
      <c r="Z10" s="3"/>
    </row>
    <row r="11" spans="1:26" ht="15" customHeight="1" x14ac:dyDescent="0.25">
      <c r="A11" s="100" t="s">
        <v>58</v>
      </c>
      <c r="B11" s="60">
        <f t="shared" si="0"/>
        <v>4.7E-2</v>
      </c>
      <c r="C11" s="55" t="str">
        <f t="shared" si="7"/>
        <v>кг</v>
      </c>
      <c r="D11" s="83"/>
      <c r="E11" s="78">
        <f t="shared" si="1"/>
        <v>0</v>
      </c>
      <c r="F11" s="54"/>
      <c r="G11" s="57">
        <f t="shared" si="8"/>
        <v>1E-3</v>
      </c>
      <c r="H11" s="54">
        <v>4.7E-2</v>
      </c>
      <c r="I11" s="80">
        <f t="shared" si="2"/>
        <v>0</v>
      </c>
      <c r="J11" s="54"/>
      <c r="K11" s="57">
        <f t="shared" si="3"/>
        <v>0</v>
      </c>
      <c r="L11" s="54"/>
      <c r="M11" s="80">
        <f t="shared" si="4"/>
        <v>0</v>
      </c>
      <c r="N11" s="54"/>
      <c r="O11" s="80">
        <f t="shared" si="5"/>
        <v>0</v>
      </c>
      <c r="P11" s="54"/>
      <c r="Q11" s="58">
        <f t="shared" si="6"/>
        <v>0</v>
      </c>
      <c r="R11" s="54"/>
      <c r="S11" s="57"/>
      <c r="T11" s="81"/>
      <c r="U11" s="3"/>
      <c r="V11" s="3"/>
      <c r="W11" s="3"/>
      <c r="X11" s="3"/>
      <c r="Y11" s="3"/>
      <c r="Z11" s="3"/>
    </row>
    <row r="12" spans="1:26" ht="15" customHeight="1" x14ac:dyDescent="0.25">
      <c r="A12" s="100" t="s">
        <v>59</v>
      </c>
      <c r="B12" s="60">
        <f t="shared" si="0"/>
        <v>0.23499999999999999</v>
      </c>
      <c r="C12" s="55" t="str">
        <f t="shared" si="7"/>
        <v>кг</v>
      </c>
      <c r="D12" s="83"/>
      <c r="E12" s="78">
        <f t="shared" si="1"/>
        <v>0</v>
      </c>
      <c r="F12" s="71"/>
      <c r="G12" s="57">
        <f t="shared" si="8"/>
        <v>0</v>
      </c>
      <c r="H12" s="54"/>
      <c r="I12" s="80">
        <f t="shared" si="2"/>
        <v>5.0000000000000001E-3</v>
      </c>
      <c r="J12" s="54">
        <v>0.23499999999999999</v>
      </c>
      <c r="K12" s="57">
        <f t="shared" si="3"/>
        <v>0</v>
      </c>
      <c r="L12" s="54"/>
      <c r="M12" s="80">
        <f t="shared" si="4"/>
        <v>0</v>
      </c>
      <c r="N12" s="54"/>
      <c r="O12" s="80">
        <f t="shared" si="5"/>
        <v>0</v>
      </c>
      <c r="P12" s="54"/>
      <c r="Q12" s="58">
        <f t="shared" si="6"/>
        <v>0</v>
      </c>
      <c r="R12" s="54"/>
      <c r="S12" s="57"/>
      <c r="T12" s="81"/>
      <c r="U12" s="3"/>
      <c r="V12" s="3"/>
      <c r="W12" s="3"/>
      <c r="X12" s="3"/>
      <c r="Y12" s="3"/>
      <c r="Z12" s="3"/>
    </row>
    <row r="13" spans="1:26" ht="15" customHeight="1" x14ac:dyDescent="0.25">
      <c r="A13" s="100" t="s">
        <v>51</v>
      </c>
      <c r="B13" s="60">
        <f t="shared" si="0"/>
        <v>4.5</v>
      </c>
      <c r="C13" s="55" t="str">
        <f t="shared" si="7"/>
        <v>кг</v>
      </c>
      <c r="D13" s="83"/>
      <c r="E13" s="78">
        <f t="shared" si="1"/>
        <v>0</v>
      </c>
      <c r="F13" s="71"/>
      <c r="G13" s="57">
        <f t="shared" si="8"/>
        <v>0</v>
      </c>
      <c r="H13" s="54"/>
      <c r="I13" s="80">
        <f t="shared" si="2"/>
        <v>0</v>
      </c>
      <c r="J13" s="54"/>
      <c r="K13" s="57">
        <f t="shared" si="3"/>
        <v>9.5744680851063829E-2</v>
      </c>
      <c r="L13" s="54">
        <v>4.5</v>
      </c>
      <c r="M13" s="80">
        <f t="shared" si="4"/>
        <v>0</v>
      </c>
      <c r="N13" s="54"/>
      <c r="O13" s="80">
        <f t="shared" si="5"/>
        <v>0</v>
      </c>
      <c r="P13" s="54"/>
      <c r="Q13" s="58">
        <f>R13/$R$4</f>
        <v>0</v>
      </c>
      <c r="R13" s="54"/>
      <c r="S13" s="57"/>
      <c r="T13" s="81"/>
      <c r="U13" s="3"/>
      <c r="V13" s="3"/>
      <c r="W13" s="3"/>
      <c r="X13" s="3"/>
      <c r="Y13" s="3"/>
      <c r="Z13" s="3"/>
    </row>
    <row r="14" spans="1:26" ht="15" customHeight="1" x14ac:dyDescent="0.25">
      <c r="A14" s="100"/>
      <c r="B14" s="60">
        <f t="shared" si="0"/>
        <v>0</v>
      </c>
      <c r="C14" s="55" t="str">
        <f t="shared" si="7"/>
        <v>кг</v>
      </c>
      <c r="D14" s="83"/>
      <c r="E14" s="78">
        <f t="shared" si="1"/>
        <v>0</v>
      </c>
      <c r="F14" s="54"/>
      <c r="G14" s="57">
        <f t="shared" si="8"/>
        <v>0</v>
      </c>
      <c r="H14" s="60"/>
      <c r="I14" s="80">
        <f t="shared" si="2"/>
        <v>0</v>
      </c>
      <c r="J14" s="60"/>
      <c r="K14" s="57">
        <f t="shared" si="3"/>
        <v>0</v>
      </c>
      <c r="L14" s="54"/>
      <c r="M14" s="80">
        <f t="shared" si="4"/>
        <v>0</v>
      </c>
      <c r="N14" s="60"/>
      <c r="O14" s="80">
        <f t="shared" si="5"/>
        <v>0</v>
      </c>
      <c r="P14" s="54"/>
      <c r="Q14" s="58">
        <f t="shared" si="6"/>
        <v>0</v>
      </c>
      <c r="R14" s="54"/>
      <c r="S14" s="57"/>
      <c r="T14" s="81"/>
      <c r="U14" s="3"/>
      <c r="V14" s="3"/>
      <c r="W14" s="3"/>
      <c r="X14" s="3"/>
      <c r="Y14" s="3"/>
      <c r="Z14" s="3"/>
    </row>
    <row r="15" spans="1:26" ht="14.25" customHeight="1" x14ac:dyDescent="0.25">
      <c r="A15" s="101"/>
      <c r="B15" s="60">
        <f t="shared" si="0"/>
        <v>0</v>
      </c>
      <c r="C15" s="55" t="str">
        <f t="shared" si="7"/>
        <v>кг</v>
      </c>
      <c r="D15" s="83"/>
      <c r="E15" s="78">
        <f t="shared" si="1"/>
        <v>0</v>
      </c>
      <c r="F15" s="54"/>
      <c r="G15" s="57">
        <f t="shared" si="8"/>
        <v>0</v>
      </c>
      <c r="H15" s="60"/>
      <c r="I15" s="80">
        <f t="shared" si="2"/>
        <v>0</v>
      </c>
      <c r="J15" s="60"/>
      <c r="K15" s="57">
        <f t="shared" si="3"/>
        <v>0</v>
      </c>
      <c r="L15" s="54"/>
      <c r="M15" s="80">
        <f t="shared" si="4"/>
        <v>0</v>
      </c>
      <c r="N15" s="54"/>
      <c r="O15" s="80">
        <f t="shared" si="5"/>
        <v>0</v>
      </c>
      <c r="P15" s="54"/>
      <c r="Q15" s="58">
        <f t="shared" si="6"/>
        <v>0</v>
      </c>
      <c r="R15" s="54"/>
      <c r="S15" s="57"/>
      <c r="T15" s="81"/>
      <c r="U15" s="3"/>
      <c r="V15" s="3"/>
      <c r="W15" s="3"/>
      <c r="X15" s="3"/>
      <c r="Y15" s="3"/>
      <c r="Z15" s="3"/>
    </row>
    <row r="16" spans="1:26" ht="15" customHeight="1" x14ac:dyDescent="0.25">
      <c r="A16" s="101"/>
      <c r="B16" s="60">
        <f t="shared" si="0"/>
        <v>0</v>
      </c>
      <c r="C16" s="55" t="str">
        <f t="shared" si="7"/>
        <v>кг</v>
      </c>
      <c r="D16" s="83"/>
      <c r="E16" s="78">
        <f t="shared" si="1"/>
        <v>0</v>
      </c>
      <c r="F16" s="54"/>
      <c r="G16" s="57">
        <f t="shared" si="8"/>
        <v>0</v>
      </c>
      <c r="H16" s="121"/>
      <c r="I16" s="80">
        <f t="shared" si="2"/>
        <v>0</v>
      </c>
      <c r="J16" s="121"/>
      <c r="K16" s="57">
        <f t="shared" si="3"/>
        <v>0</v>
      </c>
      <c r="L16" s="54"/>
      <c r="M16" s="80">
        <f t="shared" si="4"/>
        <v>0</v>
      </c>
      <c r="N16" s="60"/>
      <c r="O16" s="80">
        <f t="shared" si="5"/>
        <v>0</v>
      </c>
      <c r="P16" s="54"/>
      <c r="Q16" s="58">
        <f t="shared" si="6"/>
        <v>0</v>
      </c>
      <c r="R16" s="54"/>
      <c r="S16" s="57"/>
      <c r="T16" s="81"/>
      <c r="U16" s="3"/>
      <c r="V16" s="3"/>
      <c r="W16" s="3"/>
      <c r="X16" s="3"/>
      <c r="Y16" s="3"/>
      <c r="Z16" s="3"/>
    </row>
    <row r="17" spans="1:26" ht="15" customHeight="1" x14ac:dyDescent="0.25">
      <c r="A17" s="101"/>
      <c r="B17" s="60">
        <f t="shared" si="0"/>
        <v>0</v>
      </c>
      <c r="C17" s="55" t="str">
        <f t="shared" si="7"/>
        <v>кг</v>
      </c>
      <c r="D17" s="83"/>
      <c r="E17" s="78">
        <f t="shared" si="1"/>
        <v>0</v>
      </c>
      <c r="F17" s="54"/>
      <c r="G17" s="57">
        <f t="shared" si="8"/>
        <v>0</v>
      </c>
      <c r="H17" s="122"/>
      <c r="I17" s="80">
        <f t="shared" si="2"/>
        <v>0</v>
      </c>
      <c r="J17" s="122"/>
      <c r="K17" s="57">
        <f t="shared" si="3"/>
        <v>0</v>
      </c>
      <c r="L17" s="81"/>
      <c r="M17" s="80">
        <f t="shared" si="4"/>
        <v>0</v>
      </c>
      <c r="N17" s="60"/>
      <c r="O17" s="80">
        <f t="shared" si="5"/>
        <v>0</v>
      </c>
      <c r="P17" s="54"/>
      <c r="Q17" s="58">
        <f t="shared" si="6"/>
        <v>0</v>
      </c>
      <c r="R17" s="54"/>
      <c r="S17" s="57"/>
      <c r="T17" s="81"/>
      <c r="U17" s="3"/>
      <c r="V17" s="3"/>
      <c r="W17" s="3"/>
      <c r="X17" s="3"/>
      <c r="Y17" s="3"/>
      <c r="Z17" s="3"/>
    </row>
    <row r="18" spans="1:26" ht="15" customHeight="1" x14ac:dyDescent="0.25">
      <c r="A18" s="101"/>
      <c r="B18" s="60">
        <f t="shared" si="0"/>
        <v>0</v>
      </c>
      <c r="C18" s="55" t="str">
        <f t="shared" si="7"/>
        <v>кг</v>
      </c>
      <c r="D18" s="70"/>
      <c r="E18" s="78">
        <f t="shared" si="1"/>
        <v>0</v>
      </c>
      <c r="F18" s="71"/>
      <c r="G18" s="57">
        <f t="shared" si="8"/>
        <v>0</v>
      </c>
      <c r="H18" s="59"/>
      <c r="I18" s="80">
        <f t="shared" si="2"/>
        <v>0</v>
      </c>
      <c r="J18" s="64"/>
      <c r="K18" s="57">
        <f t="shared" si="3"/>
        <v>0</v>
      </c>
      <c r="L18" s="72"/>
      <c r="M18" s="80">
        <f t="shared" si="4"/>
        <v>0</v>
      </c>
      <c r="N18" s="72"/>
      <c r="O18" s="80">
        <f t="shared" si="5"/>
        <v>0</v>
      </c>
      <c r="P18" s="71"/>
      <c r="Q18" s="58">
        <f t="shared" si="6"/>
        <v>0</v>
      </c>
      <c r="R18" s="71"/>
      <c r="S18" s="69"/>
      <c r="T18" s="64"/>
      <c r="U18" s="3"/>
      <c r="V18" s="3"/>
      <c r="W18" s="3"/>
      <c r="X18" s="3"/>
      <c r="Y18" s="3"/>
      <c r="Z18" s="3"/>
    </row>
    <row r="19" spans="1:26" ht="15" customHeight="1" x14ac:dyDescent="0.25">
      <c r="A19" s="101"/>
      <c r="B19" s="60">
        <f t="shared" si="0"/>
        <v>0</v>
      </c>
      <c r="C19" s="55" t="str">
        <f t="shared" si="7"/>
        <v>кг</v>
      </c>
      <c r="D19" s="70"/>
      <c r="E19" s="78">
        <f t="shared" si="1"/>
        <v>0</v>
      </c>
      <c r="F19" s="71"/>
      <c r="G19" s="57">
        <f t="shared" si="8"/>
        <v>0</v>
      </c>
      <c r="H19" s="64"/>
      <c r="I19" s="80">
        <f t="shared" si="2"/>
        <v>0</v>
      </c>
      <c r="J19" s="64"/>
      <c r="K19" s="57">
        <f t="shared" si="3"/>
        <v>0</v>
      </c>
      <c r="L19" s="72"/>
      <c r="M19" s="80">
        <f t="shared" si="4"/>
        <v>0</v>
      </c>
      <c r="N19" s="72"/>
      <c r="O19" s="80">
        <f t="shared" si="5"/>
        <v>0</v>
      </c>
      <c r="P19" s="71"/>
      <c r="Q19" s="58">
        <f t="shared" si="6"/>
        <v>0</v>
      </c>
      <c r="R19" s="73"/>
      <c r="S19" s="69"/>
      <c r="T19" s="64"/>
      <c r="U19" s="3"/>
      <c r="V19" s="3"/>
      <c r="W19" s="3"/>
      <c r="X19" s="3"/>
      <c r="Y19" s="3"/>
      <c r="Z19" s="3"/>
    </row>
    <row r="20" spans="1:26" ht="14.25" customHeight="1" x14ac:dyDescent="0.25">
      <c r="A20" s="102"/>
      <c r="B20" s="60">
        <f t="shared" si="0"/>
        <v>0</v>
      </c>
      <c r="C20" s="55" t="str">
        <f t="shared" si="7"/>
        <v>кг</v>
      </c>
      <c r="D20" s="83"/>
      <c r="E20" s="78">
        <f t="shared" si="1"/>
        <v>0</v>
      </c>
      <c r="F20" s="54"/>
      <c r="G20" s="57">
        <f t="shared" si="8"/>
        <v>0</v>
      </c>
      <c r="H20" s="66"/>
      <c r="I20" s="80">
        <f t="shared" si="2"/>
        <v>0</v>
      </c>
      <c r="J20" s="81"/>
      <c r="K20" s="57">
        <f t="shared" si="3"/>
        <v>0</v>
      </c>
      <c r="L20" s="54"/>
      <c r="M20" s="80">
        <f t="shared" si="4"/>
        <v>0</v>
      </c>
      <c r="N20" s="54"/>
      <c r="O20" s="80">
        <f t="shared" si="5"/>
        <v>0</v>
      </c>
      <c r="P20" s="54"/>
      <c r="Q20" s="58">
        <f t="shared" si="6"/>
        <v>0</v>
      </c>
      <c r="R20" s="54"/>
      <c r="S20" s="57"/>
      <c r="T20" s="81"/>
      <c r="U20" s="3"/>
      <c r="V20" s="3"/>
      <c r="W20" s="3"/>
      <c r="X20" s="3"/>
      <c r="Y20" s="3"/>
      <c r="Z20" s="3"/>
    </row>
    <row r="21" spans="1:26" ht="15" customHeight="1" x14ac:dyDescent="0.25">
      <c r="A21" s="103"/>
      <c r="B21" s="60">
        <f t="shared" si="0"/>
        <v>0</v>
      </c>
      <c r="C21" s="55" t="str">
        <f t="shared" si="7"/>
        <v>кг</v>
      </c>
      <c r="D21" s="83"/>
      <c r="E21" s="78">
        <f t="shared" si="1"/>
        <v>0</v>
      </c>
      <c r="F21" s="54"/>
      <c r="G21" s="57">
        <f t="shared" si="8"/>
        <v>0</v>
      </c>
      <c r="H21" s="71"/>
      <c r="I21" s="80">
        <f t="shared" si="2"/>
        <v>0</v>
      </c>
      <c r="J21" s="84"/>
      <c r="K21" s="57">
        <f t="shared" si="3"/>
        <v>0</v>
      </c>
      <c r="L21" s="54"/>
      <c r="M21" s="80">
        <f t="shared" si="4"/>
        <v>0</v>
      </c>
      <c r="N21" s="60"/>
      <c r="O21" s="80">
        <f t="shared" si="5"/>
        <v>0</v>
      </c>
      <c r="P21" s="60"/>
      <c r="Q21" s="58">
        <f t="shared" si="6"/>
        <v>0</v>
      </c>
      <c r="R21" s="54"/>
      <c r="S21" s="57"/>
      <c r="T21" s="81"/>
      <c r="U21" s="3"/>
      <c r="V21" s="3" t="s">
        <v>33</v>
      </c>
      <c r="W21" s="3"/>
      <c r="X21" s="3"/>
      <c r="Y21" s="3"/>
      <c r="Z21" s="3"/>
    </row>
    <row r="22" spans="1:26" ht="15" customHeight="1" x14ac:dyDescent="0.25">
      <c r="A22" s="103"/>
      <c r="B22" s="60">
        <f t="shared" si="0"/>
        <v>0</v>
      </c>
      <c r="C22" s="55" t="str">
        <f t="shared" si="7"/>
        <v>кг</v>
      </c>
      <c r="D22" s="85"/>
      <c r="E22" s="78">
        <f t="shared" si="1"/>
        <v>0</v>
      </c>
      <c r="F22" s="61"/>
      <c r="G22" s="57">
        <f t="shared" si="8"/>
        <v>0</v>
      </c>
      <c r="H22" s="121"/>
      <c r="I22" s="80">
        <f t="shared" si="2"/>
        <v>0</v>
      </c>
      <c r="J22" s="86"/>
      <c r="K22" s="57">
        <f t="shared" si="3"/>
        <v>0</v>
      </c>
      <c r="L22" s="61"/>
      <c r="M22" s="80">
        <f t="shared" si="4"/>
        <v>0</v>
      </c>
      <c r="N22" s="121"/>
      <c r="O22" s="80">
        <f t="shared" si="5"/>
        <v>0</v>
      </c>
      <c r="P22" s="61"/>
      <c r="Q22" s="58">
        <f t="shared" si="6"/>
        <v>0</v>
      </c>
      <c r="R22" s="61"/>
      <c r="S22" s="62"/>
      <c r="T22" s="86"/>
      <c r="U22" s="3"/>
      <c r="V22" s="3"/>
      <c r="W22" s="3"/>
      <c r="X22" s="3"/>
      <c r="Y22" s="3"/>
      <c r="Z22" s="3"/>
    </row>
    <row r="23" spans="1:26" ht="15" customHeight="1" x14ac:dyDescent="0.25">
      <c r="A23" s="103"/>
      <c r="B23" s="60">
        <f t="shared" si="0"/>
        <v>0</v>
      </c>
      <c r="C23" s="55" t="str">
        <f t="shared" si="7"/>
        <v>кг</v>
      </c>
      <c r="D23" s="83"/>
      <c r="E23" s="78">
        <f t="shared" si="1"/>
        <v>0</v>
      </c>
      <c r="F23" s="81"/>
      <c r="G23" s="57">
        <f t="shared" si="8"/>
        <v>0</v>
      </c>
      <c r="H23" s="122"/>
      <c r="I23" s="80">
        <f>J23/$J$4</f>
        <v>0</v>
      </c>
      <c r="J23" s="81"/>
      <c r="K23" s="57">
        <f t="shared" si="3"/>
        <v>0</v>
      </c>
      <c r="L23" s="54"/>
      <c r="M23" s="80">
        <f t="shared" si="4"/>
        <v>0</v>
      </c>
      <c r="N23" s="60"/>
      <c r="O23" s="80">
        <f t="shared" si="5"/>
        <v>0</v>
      </c>
      <c r="P23" s="54"/>
      <c r="Q23" s="58">
        <f t="shared" si="6"/>
        <v>0</v>
      </c>
      <c r="R23" s="54"/>
      <c r="S23" s="57"/>
      <c r="T23" s="81"/>
      <c r="U23" s="3"/>
      <c r="V23" s="3"/>
      <c r="W23" s="3"/>
      <c r="X23" s="3"/>
      <c r="Y23" s="3"/>
      <c r="Z23" s="3"/>
    </row>
    <row r="24" spans="1:26" ht="15" customHeight="1" x14ac:dyDescent="0.25">
      <c r="A24" s="104"/>
      <c r="B24" s="60">
        <f t="shared" si="0"/>
        <v>0</v>
      </c>
      <c r="C24" s="55" t="str">
        <f t="shared" si="7"/>
        <v>кг</v>
      </c>
      <c r="D24" s="87"/>
      <c r="E24" s="78">
        <f t="shared" si="1"/>
        <v>0</v>
      </c>
      <c r="F24" s="59"/>
      <c r="G24" s="57">
        <f t="shared" si="8"/>
        <v>0</v>
      </c>
      <c r="H24" s="59"/>
      <c r="I24" s="80">
        <f t="shared" si="2"/>
        <v>0</v>
      </c>
      <c r="J24" s="59"/>
      <c r="K24" s="57">
        <f t="shared" si="3"/>
        <v>0</v>
      </c>
      <c r="L24" s="56"/>
      <c r="M24" s="80">
        <f t="shared" si="4"/>
        <v>0</v>
      </c>
      <c r="N24" s="120"/>
      <c r="O24" s="80">
        <f t="shared" si="5"/>
        <v>0</v>
      </c>
      <c r="P24" s="120"/>
      <c r="Q24" s="58">
        <f t="shared" si="6"/>
        <v>0</v>
      </c>
      <c r="R24" s="56"/>
      <c r="S24" s="57"/>
      <c r="T24" s="59"/>
      <c r="U24" s="3"/>
      <c r="V24" s="3"/>
      <c r="W24" s="3"/>
      <c r="X24" s="3"/>
      <c r="Y24" s="3"/>
      <c r="Z24" s="3"/>
    </row>
    <row r="25" spans="1:26" ht="15" customHeight="1" x14ac:dyDescent="0.25">
      <c r="A25" s="105"/>
      <c r="B25" s="60">
        <f t="shared" si="0"/>
        <v>0</v>
      </c>
      <c r="C25" s="55" t="str">
        <f t="shared" si="7"/>
        <v>кг</v>
      </c>
      <c r="D25" s="63"/>
      <c r="E25" s="78">
        <f t="shared" si="1"/>
        <v>0</v>
      </c>
      <c r="F25" s="64"/>
      <c r="G25" s="57">
        <f t="shared" si="8"/>
        <v>0</v>
      </c>
      <c r="H25" s="64"/>
      <c r="I25" s="80">
        <f t="shared" si="2"/>
        <v>0</v>
      </c>
      <c r="J25" s="59"/>
      <c r="K25" s="57">
        <f t="shared" si="3"/>
        <v>0</v>
      </c>
      <c r="L25" s="59"/>
      <c r="M25" s="80">
        <f t="shared" si="4"/>
        <v>0</v>
      </c>
      <c r="N25" s="56"/>
      <c r="O25" s="80">
        <f t="shared" si="5"/>
        <v>0</v>
      </c>
      <c r="P25" s="56"/>
      <c r="Q25" s="58">
        <f t="shared" si="6"/>
        <v>0</v>
      </c>
      <c r="R25" s="59"/>
      <c r="S25" s="57"/>
      <c r="T25" s="59"/>
      <c r="U25" s="3"/>
      <c r="V25" s="3"/>
      <c r="W25" s="3"/>
      <c r="X25" s="3"/>
      <c r="Y25" s="3"/>
      <c r="Z25" s="3"/>
    </row>
    <row r="26" spans="1:26" ht="15" customHeight="1" x14ac:dyDescent="0.3">
      <c r="A26" s="70"/>
      <c r="B26" s="60">
        <f t="shared" si="0"/>
        <v>0</v>
      </c>
      <c r="C26" s="55" t="str">
        <f t="shared" si="7"/>
        <v>кг</v>
      </c>
      <c r="D26" s="65"/>
      <c r="E26" s="78">
        <f t="shared" si="1"/>
        <v>0</v>
      </c>
      <c r="F26" s="66"/>
      <c r="G26" s="57">
        <f t="shared" si="8"/>
        <v>0</v>
      </c>
      <c r="H26" s="66"/>
      <c r="I26" s="80">
        <f t="shared" si="2"/>
        <v>0</v>
      </c>
      <c r="J26" s="66"/>
      <c r="K26" s="57">
        <f t="shared" si="3"/>
        <v>0</v>
      </c>
      <c r="L26" s="67"/>
      <c r="M26" s="80">
        <f t="shared" si="4"/>
        <v>0</v>
      </c>
      <c r="N26" s="64"/>
      <c r="O26" s="80">
        <f t="shared" si="5"/>
        <v>0</v>
      </c>
      <c r="P26" s="64"/>
      <c r="Q26" s="58">
        <f t="shared" si="6"/>
        <v>0</v>
      </c>
      <c r="R26" s="73"/>
      <c r="S26" s="69"/>
      <c r="T26" s="64"/>
      <c r="U26" s="3"/>
      <c r="V26" s="3"/>
      <c r="W26" s="3"/>
      <c r="X26" s="3"/>
      <c r="Y26" s="3"/>
      <c r="Z26" s="3"/>
    </row>
    <row r="27" spans="1:26" s="5" customFormat="1" ht="15" customHeight="1" x14ac:dyDescent="0.3">
      <c r="A27" s="106"/>
      <c r="B27" s="60">
        <f t="shared" si="0"/>
        <v>0</v>
      </c>
      <c r="C27" s="55" t="str">
        <f t="shared" si="7"/>
        <v>кг</v>
      </c>
      <c r="D27" s="70"/>
      <c r="E27" s="78">
        <f t="shared" si="1"/>
        <v>0</v>
      </c>
      <c r="F27" s="71"/>
      <c r="G27" s="57">
        <f t="shared" si="8"/>
        <v>0</v>
      </c>
      <c r="H27" s="71"/>
      <c r="I27" s="80">
        <f t="shared" si="2"/>
        <v>0</v>
      </c>
      <c r="J27" s="64"/>
      <c r="K27" s="57">
        <f t="shared" si="3"/>
        <v>0</v>
      </c>
      <c r="L27" s="72"/>
      <c r="M27" s="80">
        <f t="shared" si="4"/>
        <v>0</v>
      </c>
      <c r="N27" s="71"/>
      <c r="O27" s="80">
        <f t="shared" si="5"/>
        <v>0</v>
      </c>
      <c r="P27" s="71"/>
      <c r="Q27" s="58">
        <f t="shared" si="6"/>
        <v>0</v>
      </c>
      <c r="R27" s="71"/>
      <c r="S27" s="69"/>
      <c r="T27" s="64"/>
      <c r="U27" s="4"/>
      <c r="V27" s="4"/>
      <c r="W27" s="4"/>
      <c r="X27" s="4"/>
      <c r="Y27" s="4"/>
      <c r="Z27" s="4"/>
    </row>
    <row r="28" spans="1:26" s="5" customFormat="1" ht="15" customHeight="1" x14ac:dyDescent="0.3">
      <c r="A28" s="106"/>
      <c r="B28" s="60">
        <f t="shared" si="0"/>
        <v>0</v>
      </c>
      <c r="C28" s="55" t="str">
        <f t="shared" si="7"/>
        <v>кг</v>
      </c>
      <c r="D28" s="70"/>
      <c r="E28" s="78">
        <f t="shared" si="1"/>
        <v>0</v>
      </c>
      <c r="F28" s="71"/>
      <c r="G28" s="57">
        <f t="shared" si="8"/>
        <v>0</v>
      </c>
      <c r="H28" s="71"/>
      <c r="I28" s="80">
        <f t="shared" si="2"/>
        <v>0</v>
      </c>
      <c r="J28" s="64"/>
      <c r="K28" s="57">
        <f t="shared" si="3"/>
        <v>0</v>
      </c>
      <c r="L28" s="72"/>
      <c r="M28" s="80">
        <f t="shared" si="4"/>
        <v>0</v>
      </c>
      <c r="N28" s="73"/>
      <c r="O28" s="80">
        <f t="shared" si="5"/>
        <v>0</v>
      </c>
      <c r="P28" s="71"/>
      <c r="Q28" s="58">
        <f t="shared" si="6"/>
        <v>0</v>
      </c>
      <c r="R28" s="71"/>
      <c r="S28" s="69"/>
      <c r="T28" s="64"/>
      <c r="U28" s="4"/>
      <c r="V28" s="4"/>
      <c r="W28" s="4"/>
      <c r="X28" s="4"/>
      <c r="Y28" s="4"/>
      <c r="Z28" s="4"/>
    </row>
    <row r="29" spans="1:26" s="5" customFormat="1" ht="15" customHeight="1" x14ac:dyDescent="0.3">
      <c r="A29" s="107"/>
      <c r="B29" s="60">
        <f t="shared" si="0"/>
        <v>0</v>
      </c>
      <c r="C29" s="55" t="str">
        <f t="shared" si="7"/>
        <v>кг</v>
      </c>
      <c r="D29" s="70"/>
      <c r="E29" s="78">
        <f t="shared" si="1"/>
        <v>0</v>
      </c>
      <c r="F29" s="71"/>
      <c r="G29" s="57">
        <f t="shared" si="8"/>
        <v>0</v>
      </c>
      <c r="H29" s="71"/>
      <c r="I29" s="80">
        <f t="shared" si="2"/>
        <v>0</v>
      </c>
      <c r="J29" s="64"/>
      <c r="K29" s="57">
        <f t="shared" si="3"/>
        <v>0</v>
      </c>
      <c r="L29" s="72"/>
      <c r="M29" s="80">
        <f t="shared" si="4"/>
        <v>0</v>
      </c>
      <c r="N29" s="71"/>
      <c r="O29" s="80">
        <f t="shared" si="5"/>
        <v>0</v>
      </c>
      <c r="P29" s="71"/>
      <c r="Q29" s="58">
        <f t="shared" si="6"/>
        <v>0</v>
      </c>
      <c r="R29" s="73"/>
      <c r="S29" s="69"/>
      <c r="T29" s="64"/>
      <c r="U29" s="4"/>
      <c r="V29" s="4"/>
      <c r="W29" s="4"/>
      <c r="X29" s="4"/>
      <c r="Y29" s="4"/>
      <c r="Z29" s="4"/>
    </row>
    <row r="30" spans="1:26" s="5" customFormat="1" ht="15" customHeight="1" x14ac:dyDescent="0.3">
      <c r="A30" s="107"/>
      <c r="B30" s="60">
        <f t="shared" si="0"/>
        <v>0</v>
      </c>
      <c r="C30" s="55" t="str">
        <f t="shared" si="7"/>
        <v>кг</v>
      </c>
      <c r="D30" s="70"/>
      <c r="E30" s="78">
        <f t="shared" si="1"/>
        <v>0</v>
      </c>
      <c r="F30" s="71"/>
      <c r="G30" s="57">
        <f t="shared" si="8"/>
        <v>0</v>
      </c>
      <c r="H30" s="71"/>
      <c r="I30" s="80">
        <f t="shared" si="2"/>
        <v>0</v>
      </c>
      <c r="J30" s="64"/>
      <c r="K30" s="57">
        <f t="shared" si="3"/>
        <v>0</v>
      </c>
      <c r="L30" s="72"/>
      <c r="M30" s="80">
        <f t="shared" si="4"/>
        <v>0</v>
      </c>
      <c r="N30" s="71"/>
      <c r="O30" s="80">
        <f t="shared" si="5"/>
        <v>0</v>
      </c>
      <c r="P30" s="71"/>
      <c r="Q30" s="58">
        <f t="shared" si="6"/>
        <v>0</v>
      </c>
      <c r="R30" s="71"/>
      <c r="S30" s="69"/>
      <c r="T30" s="64"/>
      <c r="U30" s="4"/>
      <c r="V30" s="4"/>
      <c r="W30" s="4"/>
      <c r="X30" s="4"/>
      <c r="Y30" s="4"/>
      <c r="Z30" s="4"/>
    </row>
    <row r="31" spans="1:26" s="5" customFormat="1" ht="15" customHeight="1" x14ac:dyDescent="0.3">
      <c r="A31" s="70"/>
      <c r="B31" s="60">
        <f t="shared" si="0"/>
        <v>0</v>
      </c>
      <c r="C31" s="55" t="str">
        <f t="shared" si="7"/>
        <v>кг</v>
      </c>
      <c r="D31" s="76"/>
      <c r="E31" s="78">
        <f t="shared" si="1"/>
        <v>0</v>
      </c>
      <c r="F31" s="72"/>
      <c r="G31" s="57">
        <f t="shared" si="8"/>
        <v>0</v>
      </c>
      <c r="H31" s="72"/>
      <c r="I31" s="80">
        <f t="shared" si="2"/>
        <v>0</v>
      </c>
      <c r="J31" s="68"/>
      <c r="K31" s="57">
        <f t="shared" si="3"/>
        <v>0</v>
      </c>
      <c r="L31" s="72"/>
      <c r="M31" s="80">
        <f t="shared" si="4"/>
        <v>0</v>
      </c>
      <c r="N31" s="72"/>
      <c r="O31" s="80">
        <f t="shared" si="5"/>
        <v>0</v>
      </c>
      <c r="P31" s="72"/>
      <c r="Q31" s="58">
        <f t="shared" si="6"/>
        <v>0</v>
      </c>
      <c r="R31" s="72"/>
      <c r="S31" s="78"/>
      <c r="T31" s="82"/>
      <c r="U31" s="4"/>
      <c r="V31" s="4"/>
      <c r="W31" s="4"/>
      <c r="X31" s="4"/>
      <c r="Y31" s="4"/>
      <c r="Z31" s="4"/>
    </row>
    <row r="32" spans="1:26" s="5" customFormat="1" ht="15" customHeight="1" x14ac:dyDescent="0.3">
      <c r="A32" s="106"/>
      <c r="B32" s="60">
        <f t="shared" si="0"/>
        <v>0</v>
      </c>
      <c r="C32" s="55" t="str">
        <f t="shared" si="7"/>
        <v>кг</v>
      </c>
      <c r="D32" s="76"/>
      <c r="E32" s="78">
        <f t="shared" si="1"/>
        <v>0</v>
      </c>
      <c r="F32" s="75"/>
      <c r="G32" s="57">
        <f t="shared" si="8"/>
        <v>0</v>
      </c>
      <c r="H32" s="72"/>
      <c r="I32" s="80">
        <f t="shared" si="2"/>
        <v>0</v>
      </c>
      <c r="J32" s="68"/>
      <c r="K32" s="57">
        <f t="shared" si="3"/>
        <v>0</v>
      </c>
      <c r="L32" s="72"/>
      <c r="M32" s="80">
        <f t="shared" si="4"/>
        <v>0</v>
      </c>
      <c r="N32" s="75"/>
      <c r="O32" s="80">
        <f t="shared" si="5"/>
        <v>0</v>
      </c>
      <c r="P32" s="72"/>
      <c r="Q32" s="58">
        <f t="shared" si="6"/>
        <v>0</v>
      </c>
      <c r="R32" s="72"/>
      <c r="S32" s="78"/>
      <c r="T32" s="82"/>
      <c r="U32" s="4"/>
      <c r="V32" s="4"/>
      <c r="W32" s="4"/>
      <c r="X32" s="4"/>
      <c r="Y32" s="4"/>
      <c r="Z32" s="4"/>
    </row>
    <row r="33" spans="1:26" s="5" customFormat="1" ht="15" customHeight="1" x14ac:dyDescent="0.3">
      <c r="A33" s="106"/>
      <c r="B33" s="60">
        <f t="shared" si="0"/>
        <v>0</v>
      </c>
      <c r="C33" s="55" t="str">
        <f t="shared" si="7"/>
        <v>кг</v>
      </c>
      <c r="D33" s="76"/>
      <c r="E33" s="78">
        <f t="shared" si="1"/>
        <v>0</v>
      </c>
      <c r="F33" s="75"/>
      <c r="G33" s="57">
        <f t="shared" si="8"/>
        <v>0</v>
      </c>
      <c r="H33" s="75"/>
      <c r="I33" s="80">
        <f t="shared" si="2"/>
        <v>0</v>
      </c>
      <c r="J33" s="68"/>
      <c r="K33" s="57">
        <f t="shared" si="3"/>
        <v>0</v>
      </c>
      <c r="L33" s="72"/>
      <c r="M33" s="80">
        <f t="shared" si="4"/>
        <v>0</v>
      </c>
      <c r="N33" s="75"/>
      <c r="O33" s="80">
        <f t="shared" si="5"/>
        <v>0</v>
      </c>
      <c r="P33" s="72"/>
      <c r="Q33" s="58">
        <f t="shared" si="6"/>
        <v>0</v>
      </c>
      <c r="R33" s="72"/>
      <c r="S33" s="78"/>
      <c r="T33" s="82"/>
      <c r="U33" s="4"/>
      <c r="V33" s="4"/>
      <c r="W33" s="4"/>
      <c r="X33" s="4"/>
      <c r="Y33" s="4"/>
      <c r="Z33" s="4"/>
    </row>
    <row r="34" spans="1:26" s="5" customFormat="1" ht="15" customHeight="1" x14ac:dyDescent="0.3">
      <c r="A34" s="74"/>
      <c r="B34" s="60">
        <f t="shared" si="0"/>
        <v>0</v>
      </c>
      <c r="C34" s="55" t="str">
        <f t="shared" si="7"/>
        <v>кг</v>
      </c>
      <c r="D34" s="76"/>
      <c r="E34" s="78">
        <f t="shared" si="1"/>
        <v>0</v>
      </c>
      <c r="F34" s="75"/>
      <c r="G34" s="57">
        <f t="shared" si="8"/>
        <v>0</v>
      </c>
      <c r="H34" s="75"/>
      <c r="I34" s="80">
        <f t="shared" si="2"/>
        <v>0</v>
      </c>
      <c r="J34" s="77"/>
      <c r="K34" s="57">
        <f t="shared" si="3"/>
        <v>0</v>
      </c>
      <c r="L34" s="72"/>
      <c r="M34" s="80">
        <f t="shared" si="4"/>
        <v>0</v>
      </c>
      <c r="N34" s="75"/>
      <c r="O34" s="80">
        <f t="shared" si="5"/>
        <v>0</v>
      </c>
      <c r="P34" s="72"/>
      <c r="Q34" s="58">
        <f t="shared" si="6"/>
        <v>0</v>
      </c>
      <c r="R34" s="72"/>
      <c r="S34" s="78"/>
      <c r="T34" s="82"/>
      <c r="U34" s="4"/>
      <c r="V34" s="4"/>
      <c r="W34" s="4"/>
      <c r="X34" s="4"/>
      <c r="Y34" s="4"/>
      <c r="Z34" s="4"/>
    </row>
    <row r="35" spans="1:26" ht="15" hidden="1" customHeight="1" x14ac:dyDescent="0.25">
      <c r="A35" s="74" t="s">
        <v>35</v>
      </c>
      <c r="B35" s="54" t="e">
        <f>D35+F35+H35+J35+L35+N35+P35+R35+T35+#REF!+#REF!+#REF!</f>
        <v>#REF!</v>
      </c>
      <c r="C35" s="55" t="str">
        <f t="shared" si="7"/>
        <v>кг</v>
      </c>
      <c r="D35" s="76"/>
      <c r="E35" s="78">
        <f t="shared" si="1"/>
        <v>0</v>
      </c>
      <c r="F35" s="75"/>
      <c r="G35" s="57">
        <f t="shared" si="8"/>
        <v>0</v>
      </c>
      <c r="H35" s="75"/>
      <c r="I35" s="80">
        <f t="shared" si="2"/>
        <v>0</v>
      </c>
      <c r="J35" s="77"/>
      <c r="K35" s="57">
        <f t="shared" si="3"/>
        <v>0</v>
      </c>
      <c r="L35" s="72"/>
      <c r="M35" s="80">
        <f t="shared" si="4"/>
        <v>0</v>
      </c>
      <c r="N35" s="75"/>
      <c r="O35" s="80">
        <f t="shared" si="5"/>
        <v>0</v>
      </c>
      <c r="P35" s="72"/>
      <c r="Q35" s="58">
        <f t="shared" si="6"/>
        <v>0</v>
      </c>
      <c r="R35" s="72"/>
      <c r="S35" s="78"/>
      <c r="T35" s="82"/>
      <c r="U35" s="3"/>
      <c r="V35" s="3"/>
      <c r="W35" s="3"/>
      <c r="X35" s="3"/>
      <c r="Y35" s="3"/>
      <c r="Z35" s="3"/>
    </row>
    <row r="36" spans="1:26" ht="15.6" x14ac:dyDescent="0.3">
      <c r="A36" s="164" t="s">
        <v>48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</row>
  </sheetData>
  <mergeCells count="4">
    <mergeCell ref="A1:Q2"/>
    <mergeCell ref="R1:T1"/>
    <mergeCell ref="R2:T2"/>
    <mergeCell ref="A36:T36"/>
  </mergeCells>
  <pageMargins left="3.937007874015748E-2" right="3.937007874015748E-2" top="3.937007874015748E-2" bottom="3.937007874015748E-2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 накладные </vt:lpstr>
      <vt:lpstr>ведомость</vt:lpstr>
      <vt:lpstr> наклад НК</vt:lpstr>
      <vt:lpstr>ведомостьНК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Olga</cp:lastModifiedBy>
  <cp:lastPrinted>2023-02-27T10:27:01Z</cp:lastPrinted>
  <dcterms:created xsi:type="dcterms:W3CDTF">2019-01-25T05:08:55Z</dcterms:created>
  <dcterms:modified xsi:type="dcterms:W3CDTF">2023-02-27T10:27:44Z</dcterms:modified>
</cp:coreProperties>
</file>